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Y:\Templates\GY23-24\Budget Narrative and Cost Allocation\"/>
    </mc:Choice>
  </mc:AlternateContent>
  <xr:revisionPtr revIDLastSave="0" documentId="8_{AA584030-25DF-49C2-98AE-08EA17F20147}" xr6:coauthVersionLast="47" xr6:coauthVersionMax="47" xr10:uidLastSave="{00000000-0000-0000-0000-000000000000}"/>
  <bookViews>
    <workbookView xWindow="-110" yWindow="-110" windowWidth="19420" windowHeight="10420" xr2:uid="{00000000-000D-0000-FFFF-FFFF00000000}"/>
  </bookViews>
  <sheets>
    <sheet name="Instructions" sheetId="6" r:id="rId1"/>
    <sheet name="Example" sheetId="7" r:id="rId2"/>
    <sheet name="All HOPWA Funds Template"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25" i="2" l="1"/>
  <c r="J125" i="2" s="1"/>
  <c r="M125" i="2"/>
  <c r="N125" i="2"/>
  <c r="K126" i="2"/>
  <c r="H126" i="2" s="1"/>
  <c r="M126" i="2"/>
  <c r="N126" i="2" s="1"/>
  <c r="F126" i="2" l="1"/>
  <c r="H125" i="2"/>
  <c r="L125" i="2"/>
  <c r="L126" i="2"/>
  <c r="F125" i="2"/>
  <c r="J126" i="2"/>
  <c r="I96" i="7"/>
  <c r="I95" i="7"/>
  <c r="I94" i="7"/>
  <c r="I93" i="7"/>
  <c r="I92" i="7"/>
  <c r="I91" i="7"/>
  <c r="I90" i="7"/>
  <c r="I85" i="7"/>
  <c r="I84" i="7"/>
  <c r="I83" i="7"/>
  <c r="I82" i="7"/>
  <c r="I80" i="7"/>
  <c r="I79" i="7"/>
  <c r="I74" i="7"/>
  <c r="I69" i="7"/>
  <c r="G96" i="7"/>
  <c r="G95" i="7"/>
  <c r="G94" i="7"/>
  <c r="G93" i="7"/>
  <c r="G92" i="7"/>
  <c r="G91" i="7"/>
  <c r="G90" i="7"/>
  <c r="G88" i="7"/>
  <c r="G87" i="7" s="1"/>
  <c r="G85" i="7"/>
  <c r="G84" i="7"/>
  <c r="G83" i="7"/>
  <c r="G82" i="7"/>
  <c r="G80" i="7"/>
  <c r="G79" i="7"/>
  <c r="G77" i="7"/>
  <c r="G74" i="7"/>
  <c r="G72" i="7"/>
  <c r="G69" i="7"/>
  <c r="E96" i="7"/>
  <c r="E95" i="7"/>
  <c r="E93" i="7"/>
  <c r="E92" i="7"/>
  <c r="E91" i="7"/>
  <c r="E90" i="7"/>
  <c r="E82" i="7"/>
  <c r="E80" i="7"/>
  <c r="E79" i="7"/>
  <c r="D96" i="7"/>
  <c r="D95" i="7"/>
  <c r="D93" i="7"/>
  <c r="D92" i="7"/>
  <c r="D91" i="7"/>
  <c r="D90" i="7"/>
  <c r="D88" i="7"/>
  <c r="D87" i="7" s="1"/>
  <c r="E32" i="7"/>
  <c r="M32" i="7" s="1"/>
  <c r="E31" i="7"/>
  <c r="M31" i="7" s="1"/>
  <c r="E30" i="7"/>
  <c r="K30" i="7" s="1"/>
  <c r="J30" i="7" s="1"/>
  <c r="I41" i="7"/>
  <c r="I88" i="7" s="1"/>
  <c r="I87" i="7" s="1"/>
  <c r="E41" i="7"/>
  <c r="M41" i="7" s="1"/>
  <c r="M88" i="7" s="1"/>
  <c r="M87" i="7" s="1"/>
  <c r="D32" i="7"/>
  <c r="D94" i="7" s="1"/>
  <c r="D31" i="7"/>
  <c r="D84" i="7" s="1"/>
  <c r="D30" i="7"/>
  <c r="D83" i="7" s="1"/>
  <c r="D40" i="7"/>
  <c r="D86" i="7" s="1"/>
  <c r="D34" i="7"/>
  <c r="G34" i="7" s="1"/>
  <c r="D82" i="7"/>
  <c r="D80" i="7"/>
  <c r="D79" i="7"/>
  <c r="D70" i="7"/>
  <c r="D69" i="7"/>
  <c r="D64" i="7"/>
  <c r="G64" i="7" s="1"/>
  <c r="G98" i="7" s="1"/>
  <c r="D26" i="7"/>
  <c r="I26" i="7" s="1"/>
  <c r="I27" i="7" s="1"/>
  <c r="I77" i="7" s="1"/>
  <c r="D37" i="7"/>
  <c r="E37" i="7" s="1"/>
  <c r="D24" i="7"/>
  <c r="D25" i="7" s="1"/>
  <c r="I22" i="7"/>
  <c r="I23" i="7" s="1"/>
  <c r="I75" i="7" s="1"/>
  <c r="G22" i="7"/>
  <c r="G70" i="7" s="1"/>
  <c r="E22" i="7"/>
  <c r="E70" i="7" s="1"/>
  <c r="D23" i="7"/>
  <c r="D75" i="7" s="1"/>
  <c r="D15" i="7"/>
  <c r="D13" i="7" s="1"/>
  <c r="E14" i="7"/>
  <c r="M14" i="7" s="1"/>
  <c r="M69" i="7" s="1"/>
  <c r="M62" i="7"/>
  <c r="M93" i="7" s="1"/>
  <c r="K62" i="7"/>
  <c r="H62" i="7" s="1"/>
  <c r="I61" i="7"/>
  <c r="G61" i="7"/>
  <c r="E61" i="7"/>
  <c r="D61" i="7"/>
  <c r="M60" i="7"/>
  <c r="M92" i="7" s="1"/>
  <c r="K60" i="7"/>
  <c r="H60" i="7" s="1"/>
  <c r="I59" i="7"/>
  <c r="G59" i="7"/>
  <c r="E59" i="7"/>
  <c r="D59" i="7"/>
  <c r="M58" i="7"/>
  <c r="M57" i="7" s="1"/>
  <c r="K58" i="7"/>
  <c r="K57" i="7" s="1"/>
  <c r="I57" i="7"/>
  <c r="G57" i="7"/>
  <c r="E57" i="7"/>
  <c r="D57" i="7"/>
  <c r="M56" i="7"/>
  <c r="K56" i="7"/>
  <c r="L56" i="7" s="1"/>
  <c r="M55" i="7"/>
  <c r="K55" i="7"/>
  <c r="M54" i="7"/>
  <c r="K54" i="7"/>
  <c r="F54" i="7" s="1"/>
  <c r="M53" i="7"/>
  <c r="K53" i="7"/>
  <c r="F53" i="7" s="1"/>
  <c r="M52" i="7"/>
  <c r="K52" i="7"/>
  <c r="H52" i="7" s="1"/>
  <c r="M51" i="7"/>
  <c r="K51" i="7"/>
  <c r="J51" i="7" s="1"/>
  <c r="M50" i="7"/>
  <c r="K50" i="7"/>
  <c r="L50" i="7" s="1"/>
  <c r="I49" i="7"/>
  <c r="I43" i="7" s="1"/>
  <c r="G49" i="7"/>
  <c r="G43" i="7" s="1"/>
  <c r="E49" i="7"/>
  <c r="D49" i="7"/>
  <c r="D43" i="7" s="1"/>
  <c r="M48" i="7"/>
  <c r="K48" i="7"/>
  <c r="L48" i="7" s="1"/>
  <c r="M47" i="7"/>
  <c r="K47" i="7"/>
  <c r="L47" i="7" s="1"/>
  <c r="M46" i="7"/>
  <c r="K46" i="7"/>
  <c r="L46" i="7" s="1"/>
  <c r="M45" i="7"/>
  <c r="K45" i="7"/>
  <c r="H45" i="7" s="1"/>
  <c r="M44" i="7"/>
  <c r="M90" i="7" s="1"/>
  <c r="K44" i="7"/>
  <c r="F44" i="7" s="1"/>
  <c r="M42" i="7"/>
  <c r="M96" i="7" s="1"/>
  <c r="K42" i="7"/>
  <c r="H42" i="7" s="1"/>
  <c r="M39" i="7"/>
  <c r="M80" i="7" s="1"/>
  <c r="K39" i="7"/>
  <c r="H39" i="7" s="1"/>
  <c r="M35" i="7"/>
  <c r="M95" i="7" s="1"/>
  <c r="K35" i="7"/>
  <c r="F35" i="7" s="1"/>
  <c r="I33" i="7"/>
  <c r="M29" i="7"/>
  <c r="K29" i="7"/>
  <c r="L29" i="7" s="1"/>
  <c r="M28" i="7"/>
  <c r="K28" i="7"/>
  <c r="L28" i="7" s="1"/>
  <c r="M20" i="7"/>
  <c r="K20" i="7"/>
  <c r="F20" i="7" s="1"/>
  <c r="M19" i="7"/>
  <c r="M84" i="7" s="1"/>
  <c r="K19" i="7"/>
  <c r="H19" i="7" s="1"/>
  <c r="M18" i="7"/>
  <c r="K18" i="7"/>
  <c r="J18" i="7" s="1"/>
  <c r="M17" i="7"/>
  <c r="K17" i="7"/>
  <c r="F17" i="7" s="1"/>
  <c r="M16" i="7"/>
  <c r="K16" i="7"/>
  <c r="L16" i="7" s="1"/>
  <c r="I13" i="7"/>
  <c r="G13" i="7"/>
  <c r="M79" i="7" l="1"/>
  <c r="M94" i="7"/>
  <c r="G78" i="7"/>
  <c r="I78" i="7"/>
  <c r="M82" i="7"/>
  <c r="G89" i="7"/>
  <c r="I70" i="7"/>
  <c r="K93" i="7"/>
  <c r="J93" i="7" s="1"/>
  <c r="E88" i="7"/>
  <c r="E87" i="7" s="1"/>
  <c r="E69" i="7"/>
  <c r="M91" i="7"/>
  <c r="E78" i="7"/>
  <c r="K95" i="7"/>
  <c r="F95" i="7" s="1"/>
  <c r="I72" i="7"/>
  <c r="I89" i="7"/>
  <c r="K79" i="7"/>
  <c r="F79" i="7" s="1"/>
  <c r="K96" i="7"/>
  <c r="F96" i="7" s="1"/>
  <c r="E83" i="7"/>
  <c r="K80" i="7"/>
  <c r="H80" i="7" s="1"/>
  <c r="E84" i="7"/>
  <c r="K82" i="7"/>
  <c r="K90" i="7"/>
  <c r="F90" i="7" s="1"/>
  <c r="D71" i="7"/>
  <c r="E94" i="7"/>
  <c r="E89" i="7" s="1"/>
  <c r="K83" i="7"/>
  <c r="K91" i="7"/>
  <c r="F91" i="7" s="1"/>
  <c r="K92" i="7"/>
  <c r="F92" i="7" s="1"/>
  <c r="M78" i="7"/>
  <c r="L95" i="7"/>
  <c r="H91" i="7"/>
  <c r="J95" i="7"/>
  <c r="N95" i="7"/>
  <c r="D89" i="7"/>
  <c r="F93" i="7"/>
  <c r="D78" i="7"/>
  <c r="M30" i="7"/>
  <c r="N30" i="7" s="1"/>
  <c r="D33" i="7"/>
  <c r="K41" i="7"/>
  <c r="G33" i="7"/>
  <c r="D85" i="7"/>
  <c r="E34" i="7"/>
  <c r="E85" i="7" s="1"/>
  <c r="E40" i="7"/>
  <c r="E86" i="7" s="1"/>
  <c r="D65" i="7"/>
  <c r="D63" i="7" s="1"/>
  <c r="D74" i="7"/>
  <c r="D98" i="7"/>
  <c r="G40" i="7"/>
  <c r="G86" i="7" s="1"/>
  <c r="G81" i="7" s="1"/>
  <c r="I40" i="7"/>
  <c r="I86" i="7" s="1"/>
  <c r="I81" i="7" s="1"/>
  <c r="K32" i="7"/>
  <c r="K31" i="7"/>
  <c r="H31" i="7" s="1"/>
  <c r="H18" i="7"/>
  <c r="D72" i="7"/>
  <c r="J19" i="7"/>
  <c r="J58" i="7"/>
  <c r="D27" i="7"/>
  <c r="E26" i="7"/>
  <c r="E72" i="7" s="1"/>
  <c r="F18" i="7"/>
  <c r="J29" i="7"/>
  <c r="J44" i="7"/>
  <c r="M49" i="7"/>
  <c r="M43" i="7" s="1"/>
  <c r="J60" i="7"/>
  <c r="N16" i="7"/>
  <c r="N18" i="7"/>
  <c r="J56" i="7"/>
  <c r="E24" i="7"/>
  <c r="E71" i="7" s="1"/>
  <c r="I64" i="7"/>
  <c r="I98" i="7" s="1"/>
  <c r="I24" i="7"/>
  <c r="E64" i="7"/>
  <c r="E98" i="7" s="1"/>
  <c r="F29" i="7"/>
  <c r="N56" i="7"/>
  <c r="G65" i="7"/>
  <c r="G99" i="7" s="1"/>
  <c r="G97" i="7" s="1"/>
  <c r="E38" i="7"/>
  <c r="F19" i="7"/>
  <c r="J47" i="7"/>
  <c r="D38" i="7"/>
  <c r="L57" i="7"/>
  <c r="I37" i="7"/>
  <c r="I38" i="7" s="1"/>
  <c r="F30" i="7"/>
  <c r="F50" i="7"/>
  <c r="J62" i="7"/>
  <c r="G37" i="7"/>
  <c r="N48" i="7"/>
  <c r="H50" i="7"/>
  <c r="L58" i="7"/>
  <c r="H29" i="7"/>
  <c r="F48" i="7"/>
  <c r="J50" i="7"/>
  <c r="N58" i="7"/>
  <c r="N60" i="7"/>
  <c r="H57" i="7"/>
  <c r="F47" i="7"/>
  <c r="H48" i="7"/>
  <c r="F56" i="7"/>
  <c r="F58" i="7"/>
  <c r="J20" i="7"/>
  <c r="H28" i="7"/>
  <c r="F39" i="7"/>
  <c r="J45" i="7"/>
  <c r="H47" i="7"/>
  <c r="J48" i="7"/>
  <c r="N50" i="7"/>
  <c r="H56" i="7"/>
  <c r="H58" i="7"/>
  <c r="J80" i="7"/>
  <c r="N47" i="7"/>
  <c r="G23" i="7"/>
  <c r="G75" i="7" s="1"/>
  <c r="M22" i="7"/>
  <c r="M70" i="7" s="1"/>
  <c r="K22" i="7"/>
  <c r="E23" i="7"/>
  <c r="E75" i="7" s="1"/>
  <c r="K14" i="7"/>
  <c r="E15" i="7"/>
  <c r="E74" i="7" s="1"/>
  <c r="L17" i="7"/>
  <c r="N17" i="7"/>
  <c r="F16" i="7"/>
  <c r="F46" i="7"/>
  <c r="N62" i="7"/>
  <c r="H17" i="7"/>
  <c r="N19" i="7"/>
  <c r="N44" i="7"/>
  <c r="H46" i="7"/>
  <c r="J16" i="7"/>
  <c r="J17" i="7"/>
  <c r="H20" i="7"/>
  <c r="N28" i="7"/>
  <c r="N29" i="7"/>
  <c r="J35" i="7"/>
  <c r="J46" i="7"/>
  <c r="F60" i="7"/>
  <c r="F62" i="7"/>
  <c r="L35" i="7"/>
  <c r="N57" i="7"/>
  <c r="M59" i="7"/>
  <c r="L60" i="7"/>
  <c r="L62" i="7"/>
  <c r="N20" i="7"/>
  <c r="H16" i="7"/>
  <c r="K61" i="7"/>
  <c r="L61" i="7" s="1"/>
  <c r="L55" i="7"/>
  <c r="J55" i="7"/>
  <c r="E43" i="7"/>
  <c r="L30" i="7"/>
  <c r="N52" i="7"/>
  <c r="N54" i="7"/>
  <c r="M61" i="7"/>
  <c r="N80" i="7"/>
  <c r="F42" i="7"/>
  <c r="F45" i="7"/>
  <c r="L45" i="7"/>
  <c r="F51" i="7"/>
  <c r="F52" i="7"/>
  <c r="H54" i="7"/>
  <c r="F55" i="7"/>
  <c r="F57" i="7"/>
  <c r="L18" i="7"/>
  <c r="L19" i="7"/>
  <c r="L20" i="7"/>
  <c r="F28" i="7"/>
  <c r="H35" i="7"/>
  <c r="N39" i="7"/>
  <c r="J42" i="7"/>
  <c r="H44" i="7"/>
  <c r="L44" i="7"/>
  <c r="N45" i="7"/>
  <c r="N46" i="7"/>
  <c r="H51" i="7"/>
  <c r="J52" i="7"/>
  <c r="J53" i="7"/>
  <c r="J54" i="7"/>
  <c r="H55" i="7"/>
  <c r="J28" i="7"/>
  <c r="H30" i="7"/>
  <c r="J39" i="7"/>
  <c r="L42" i="7"/>
  <c r="K49" i="7"/>
  <c r="F49" i="7" s="1"/>
  <c r="L51" i="7"/>
  <c r="L52" i="7"/>
  <c r="L53" i="7"/>
  <c r="L54" i="7"/>
  <c r="N55" i="7"/>
  <c r="K59" i="7"/>
  <c r="L59" i="7" s="1"/>
  <c r="N42" i="7"/>
  <c r="N35" i="7"/>
  <c r="L39" i="7"/>
  <c r="N51" i="7"/>
  <c r="H53" i="7"/>
  <c r="N53" i="7"/>
  <c r="J57" i="7"/>
  <c r="J79" i="7" l="1"/>
  <c r="L91" i="7"/>
  <c r="N93" i="7"/>
  <c r="H93" i="7"/>
  <c r="L93" i="7"/>
  <c r="H79" i="7"/>
  <c r="H95" i="7"/>
  <c r="E68" i="7"/>
  <c r="J91" i="7"/>
  <c r="L96" i="7"/>
  <c r="N91" i="7"/>
  <c r="N96" i="7"/>
  <c r="I71" i="7"/>
  <c r="I68" i="7" s="1"/>
  <c r="L79" i="7"/>
  <c r="F80" i="7"/>
  <c r="M37" i="7"/>
  <c r="G71" i="7"/>
  <c r="G68" i="7" s="1"/>
  <c r="M83" i="7"/>
  <c r="N14" i="7"/>
  <c r="K69" i="7"/>
  <c r="E81" i="7"/>
  <c r="K78" i="7"/>
  <c r="H78" i="7" s="1"/>
  <c r="D36" i="7"/>
  <c r="D76" i="7"/>
  <c r="H96" i="7"/>
  <c r="K84" i="7"/>
  <c r="H84" i="7" s="1"/>
  <c r="M89" i="7"/>
  <c r="L80" i="7"/>
  <c r="L41" i="7"/>
  <c r="K88" i="7"/>
  <c r="N88" i="7" s="1"/>
  <c r="L22" i="7"/>
  <c r="K70" i="7"/>
  <c r="F32" i="7"/>
  <c r="K94" i="7"/>
  <c r="K89" i="7" s="1"/>
  <c r="N79" i="7"/>
  <c r="I65" i="7"/>
  <c r="I99" i="7" s="1"/>
  <c r="I97" i="7" s="1"/>
  <c r="M24" i="7"/>
  <c r="M34" i="7"/>
  <c r="M85" i="7" s="1"/>
  <c r="L92" i="7"/>
  <c r="L90" i="7"/>
  <c r="L82" i="7"/>
  <c r="K26" i="7"/>
  <c r="H26" i="7" s="1"/>
  <c r="F83" i="7"/>
  <c r="I25" i="7"/>
  <c r="I76" i="7" s="1"/>
  <c r="I73" i="7" s="1"/>
  <c r="G21" i="7"/>
  <c r="J96" i="7"/>
  <c r="H90" i="7"/>
  <c r="J82" i="7"/>
  <c r="F82" i="7"/>
  <c r="N82" i="7"/>
  <c r="H82" i="7"/>
  <c r="N92" i="7"/>
  <c r="N90" i="7"/>
  <c r="H92" i="7"/>
  <c r="J69" i="7"/>
  <c r="J90" i="7"/>
  <c r="J92" i="7"/>
  <c r="F41" i="7"/>
  <c r="J41" i="7"/>
  <c r="N41" i="7"/>
  <c r="H41" i="7"/>
  <c r="E36" i="7"/>
  <c r="D68" i="7"/>
  <c r="D81" i="7"/>
  <c r="H32" i="7"/>
  <c r="J32" i="7"/>
  <c r="N32" i="7"/>
  <c r="M40" i="7"/>
  <c r="M86" i="7" s="1"/>
  <c r="K40" i="7"/>
  <c r="E27" i="7"/>
  <c r="E77" i="7" s="1"/>
  <c r="D99" i="7"/>
  <c r="E33" i="7"/>
  <c r="K34" i="7"/>
  <c r="L32" i="7"/>
  <c r="J31" i="7"/>
  <c r="F31" i="7"/>
  <c r="L31" i="7"/>
  <c r="N31" i="7"/>
  <c r="D21" i="7"/>
  <c r="D77" i="7"/>
  <c r="E25" i="7"/>
  <c r="E76" i="7" s="1"/>
  <c r="M26" i="7"/>
  <c r="K64" i="7"/>
  <c r="I36" i="7"/>
  <c r="N49" i="7"/>
  <c r="K37" i="7"/>
  <c r="J37" i="7" s="1"/>
  <c r="E65" i="7"/>
  <c r="E99" i="7" s="1"/>
  <c r="E97" i="7" s="1"/>
  <c r="M64" i="7"/>
  <c r="M98" i="7" s="1"/>
  <c r="K24" i="7"/>
  <c r="G63" i="7"/>
  <c r="G38" i="7"/>
  <c r="H14" i="7"/>
  <c r="N22" i="7"/>
  <c r="N59" i="7"/>
  <c r="M23" i="7"/>
  <c r="M75" i="7" s="1"/>
  <c r="K23" i="7"/>
  <c r="K75" i="7" s="1"/>
  <c r="F22" i="7"/>
  <c r="J22" i="7"/>
  <c r="H22" i="7"/>
  <c r="E13" i="7"/>
  <c r="K15" i="7"/>
  <c r="K74" i="7" s="1"/>
  <c r="M15" i="7"/>
  <c r="M74" i="7" s="1"/>
  <c r="F14" i="7"/>
  <c r="J14" i="7"/>
  <c r="L14" i="7"/>
  <c r="H61" i="7"/>
  <c r="J61" i="7"/>
  <c r="N61" i="7"/>
  <c r="F61" i="7"/>
  <c r="J59" i="7"/>
  <c r="F59" i="7"/>
  <c r="L49" i="7"/>
  <c r="K43" i="7"/>
  <c r="J49" i="7"/>
  <c r="H49" i="7"/>
  <c r="H59" i="7"/>
  <c r="M71" i="7" l="1"/>
  <c r="J78" i="7"/>
  <c r="E73" i="7"/>
  <c r="E100" i="7" s="1"/>
  <c r="F78" i="7"/>
  <c r="N78" i="7"/>
  <c r="L78" i="7"/>
  <c r="I21" i="7"/>
  <c r="I12" i="7" s="1"/>
  <c r="I100" i="7"/>
  <c r="J89" i="7"/>
  <c r="L89" i="7"/>
  <c r="F89" i="7"/>
  <c r="N34" i="7"/>
  <c r="K85" i="7"/>
  <c r="L26" i="7"/>
  <c r="K72" i="7"/>
  <c r="M33" i="7"/>
  <c r="L69" i="7"/>
  <c r="H69" i="7"/>
  <c r="G36" i="7"/>
  <c r="G12" i="7" s="1"/>
  <c r="G66" i="7" s="1"/>
  <c r="G76" i="7"/>
  <c r="G73" i="7" s="1"/>
  <c r="G100" i="7" s="1"/>
  <c r="H64" i="7"/>
  <c r="K98" i="7"/>
  <c r="F98" i="7" s="1"/>
  <c r="D12" i="7"/>
  <c r="N69" i="7"/>
  <c r="F74" i="7"/>
  <c r="K87" i="7"/>
  <c r="J88" i="7"/>
  <c r="F88" i="7"/>
  <c r="H88" i="7"/>
  <c r="N84" i="7"/>
  <c r="L24" i="7"/>
  <c r="K71" i="7"/>
  <c r="J84" i="7"/>
  <c r="F26" i="7"/>
  <c r="M81" i="7"/>
  <c r="F69" i="7"/>
  <c r="L84" i="7"/>
  <c r="N26" i="7"/>
  <c r="M72" i="7"/>
  <c r="H40" i="7"/>
  <c r="K86" i="7"/>
  <c r="J26" i="7"/>
  <c r="L88" i="7"/>
  <c r="F84" i="7"/>
  <c r="L94" i="7"/>
  <c r="H94" i="7"/>
  <c r="J94" i="7"/>
  <c r="I63" i="7"/>
  <c r="H89" i="7"/>
  <c r="H74" i="7"/>
  <c r="J74" i="7"/>
  <c r="L74" i="7"/>
  <c r="N74" i="7"/>
  <c r="H75" i="7"/>
  <c r="L75" i="7"/>
  <c r="J75" i="7"/>
  <c r="F75" i="7"/>
  <c r="E63" i="7"/>
  <c r="M27" i="7"/>
  <c r="M77" i="7" s="1"/>
  <c r="H83" i="7"/>
  <c r="J83" i="7"/>
  <c r="L83" i="7"/>
  <c r="N75" i="7"/>
  <c r="N94" i="7"/>
  <c r="M25" i="7"/>
  <c r="M21" i="7" s="1"/>
  <c r="N83" i="7"/>
  <c r="H70" i="7"/>
  <c r="N70" i="7"/>
  <c r="F70" i="7"/>
  <c r="L70" i="7"/>
  <c r="J70" i="7"/>
  <c r="F94" i="7"/>
  <c r="N89" i="7"/>
  <c r="K27" i="7"/>
  <c r="D66" i="7"/>
  <c r="D97" i="7"/>
  <c r="J40" i="7"/>
  <c r="L40" i="7"/>
  <c r="F40" i="7"/>
  <c r="F34" i="7"/>
  <c r="H34" i="7"/>
  <c r="J34" i="7"/>
  <c r="L34" i="7"/>
  <c r="K33" i="7"/>
  <c r="N40" i="7"/>
  <c r="D73" i="7"/>
  <c r="K65" i="7"/>
  <c r="J24" i="7"/>
  <c r="M65" i="7"/>
  <c r="N24" i="7"/>
  <c r="E21" i="7"/>
  <c r="E12" i="7" s="1"/>
  <c r="K25" i="7"/>
  <c r="L64" i="7"/>
  <c r="J64" i="7"/>
  <c r="N64" i="7"/>
  <c r="F64" i="7"/>
  <c r="N37" i="7"/>
  <c r="H24" i="7"/>
  <c r="F37" i="7"/>
  <c r="F24" i="7"/>
  <c r="L37" i="7"/>
  <c r="H37" i="7"/>
  <c r="M38" i="7"/>
  <c r="K38" i="7"/>
  <c r="F23" i="7"/>
  <c r="L23" i="7"/>
  <c r="J23" i="7"/>
  <c r="H23" i="7"/>
  <c r="N23" i="7"/>
  <c r="N15" i="7"/>
  <c r="M13" i="7"/>
  <c r="L15" i="7"/>
  <c r="K13" i="7"/>
  <c r="J15" i="7"/>
  <c r="H15" i="7"/>
  <c r="F15" i="7"/>
  <c r="L43" i="7"/>
  <c r="H43" i="7"/>
  <c r="J43" i="7"/>
  <c r="F43" i="7"/>
  <c r="N43" i="7"/>
  <c r="J98" i="7" l="1"/>
  <c r="M68" i="7"/>
  <c r="D100" i="7"/>
  <c r="N98" i="7"/>
  <c r="H98" i="7"/>
  <c r="K81" i="7"/>
  <c r="N81" i="7" s="1"/>
  <c r="F87" i="7"/>
  <c r="L87" i="7"/>
  <c r="H87" i="7"/>
  <c r="N87" i="7"/>
  <c r="J87" i="7"/>
  <c r="L86" i="7"/>
  <c r="H86" i="7"/>
  <c r="L25" i="7"/>
  <c r="K76" i="7"/>
  <c r="M76" i="7"/>
  <c r="M73" i="7" s="1"/>
  <c r="M100" i="7" s="1"/>
  <c r="N86" i="7"/>
  <c r="K68" i="7"/>
  <c r="K63" i="7"/>
  <c r="H63" i="7" s="1"/>
  <c r="K99" i="7"/>
  <c r="E66" i="7"/>
  <c r="F86" i="7"/>
  <c r="J86" i="7"/>
  <c r="F27" i="7"/>
  <c r="K77" i="7"/>
  <c r="N77" i="7" s="1"/>
  <c r="M63" i="7"/>
  <c r="M99" i="7"/>
  <c r="M97" i="7" s="1"/>
  <c r="K97" i="7"/>
  <c r="L98" i="7"/>
  <c r="F71" i="7"/>
  <c r="H71" i="7"/>
  <c r="L71" i="7"/>
  <c r="F85" i="7"/>
  <c r="J85" i="7"/>
  <c r="H85" i="7"/>
  <c r="L85" i="7"/>
  <c r="N85" i="7"/>
  <c r="G101" i="7"/>
  <c r="F72" i="7"/>
  <c r="H72" i="7"/>
  <c r="J72" i="7"/>
  <c r="L72" i="7"/>
  <c r="N71" i="7"/>
  <c r="N72" i="7"/>
  <c r="J71" i="7"/>
  <c r="J27" i="7"/>
  <c r="I66" i="7"/>
  <c r="I101" i="7" s="1"/>
  <c r="N27" i="7"/>
  <c r="L27" i="7"/>
  <c r="H27" i="7"/>
  <c r="J65" i="7"/>
  <c r="F65" i="7"/>
  <c r="H65" i="7"/>
  <c r="H33" i="7"/>
  <c r="J33" i="7"/>
  <c r="N33" i="7"/>
  <c r="L33" i="7"/>
  <c r="L65" i="7"/>
  <c r="F33" i="7"/>
  <c r="N65" i="7"/>
  <c r="N25" i="7"/>
  <c r="J25" i="7"/>
  <c r="H25" i="7"/>
  <c r="K21" i="7"/>
  <c r="H21" i="7" s="1"/>
  <c r="F25" i="7"/>
  <c r="J63" i="7"/>
  <c r="F63" i="7"/>
  <c r="N63" i="7"/>
  <c r="J38" i="7"/>
  <c r="F38" i="7"/>
  <c r="L38" i="7"/>
  <c r="K36" i="7"/>
  <c r="M36" i="7"/>
  <c r="N38" i="7"/>
  <c r="H38" i="7"/>
  <c r="J13" i="7"/>
  <c r="H13" i="7"/>
  <c r="L13" i="7"/>
  <c r="F13" i="7"/>
  <c r="N13" i="7"/>
  <c r="L63" i="7" l="1"/>
  <c r="H81" i="7"/>
  <c r="L81" i="7"/>
  <c r="F81" i="7"/>
  <c r="J81" i="7"/>
  <c r="M12" i="7"/>
  <c r="M66" i="7" s="1"/>
  <c r="K12" i="7"/>
  <c r="K66" i="7" s="1"/>
  <c r="K73" i="7"/>
  <c r="K100" i="7" s="1"/>
  <c r="F76" i="7"/>
  <c r="H76" i="7"/>
  <c r="L76" i="7"/>
  <c r="J76" i="7"/>
  <c r="F77" i="7"/>
  <c r="J77" i="7"/>
  <c r="H77" i="7"/>
  <c r="L77" i="7"/>
  <c r="N68" i="7"/>
  <c r="N99" i="7"/>
  <c r="N97" i="7"/>
  <c r="H68" i="7"/>
  <c r="F68" i="7"/>
  <c r="L68" i="7"/>
  <c r="J68" i="7"/>
  <c r="F99" i="7"/>
  <c r="H99" i="7"/>
  <c r="L99" i="7"/>
  <c r="J99" i="7"/>
  <c r="N76" i="7"/>
  <c r="N36" i="7"/>
  <c r="D101" i="7"/>
  <c r="N21" i="7"/>
  <c r="F21" i="7"/>
  <c r="L21" i="7"/>
  <c r="J21" i="7"/>
  <c r="L36" i="7"/>
  <c r="F36" i="7"/>
  <c r="J36" i="7"/>
  <c r="H36" i="7"/>
  <c r="E101" i="7"/>
  <c r="J97" i="7" l="1"/>
  <c r="H97" i="7"/>
  <c r="L97" i="7"/>
  <c r="N100" i="7"/>
  <c r="H73" i="7"/>
  <c r="J73" i="7"/>
  <c r="L73" i="7"/>
  <c r="F100" i="7"/>
  <c r="F73" i="7"/>
  <c r="F97" i="7"/>
  <c r="N73" i="7"/>
  <c r="H12" i="7"/>
  <c r="N12" i="7"/>
  <c r="L12" i="7"/>
  <c r="J12" i="7"/>
  <c r="F12" i="7"/>
  <c r="F66" i="7"/>
  <c r="F101" i="7" l="1"/>
  <c r="J100" i="7"/>
  <c r="L100" i="7"/>
  <c r="H100" i="7"/>
  <c r="N66" i="7"/>
  <c r="N101" i="7" s="1"/>
  <c r="H66" i="7"/>
  <c r="K101" i="7"/>
  <c r="J66" i="7"/>
  <c r="L66" i="7"/>
  <c r="M101" i="7"/>
  <c r="J101" i="7" l="1"/>
  <c r="L101" i="7"/>
  <c r="H101" i="7"/>
  <c r="M44" i="2" l="1"/>
  <c r="K44" i="2"/>
  <c r="F44" i="2" s="1"/>
  <c r="M43" i="2"/>
  <c r="K43" i="2"/>
  <c r="L43" i="2" s="1"/>
  <c r="H43" i="2"/>
  <c r="M42" i="2"/>
  <c r="K42" i="2"/>
  <c r="L42" i="2" s="1"/>
  <c r="M41" i="2"/>
  <c r="K41" i="2"/>
  <c r="L41" i="2" s="1"/>
  <c r="M40" i="2"/>
  <c r="K40" i="2"/>
  <c r="L40" i="2" s="1"/>
  <c r="M39" i="2"/>
  <c r="K39" i="2"/>
  <c r="J39" i="2" s="1"/>
  <c r="M38" i="2"/>
  <c r="K38" i="2"/>
  <c r="J38" i="2" s="1"/>
  <c r="I37" i="2"/>
  <c r="G37" i="2"/>
  <c r="E37" i="2"/>
  <c r="D37" i="2"/>
  <c r="K128" i="2"/>
  <c r="J128" i="2" s="1"/>
  <c r="M128" i="2"/>
  <c r="M94" i="2"/>
  <c r="K94" i="2"/>
  <c r="L94" i="2" s="1"/>
  <c r="I93" i="2"/>
  <c r="G93" i="2"/>
  <c r="E93" i="2"/>
  <c r="D93" i="2"/>
  <c r="F42" i="2" l="1"/>
  <c r="H39" i="2"/>
  <c r="F41" i="2"/>
  <c r="F43" i="2"/>
  <c r="J41" i="2"/>
  <c r="J43" i="2"/>
  <c r="N43" i="2"/>
  <c r="J40" i="2"/>
  <c r="H128" i="2"/>
  <c r="F128" i="2"/>
  <c r="H40" i="2"/>
  <c r="N41" i="2"/>
  <c r="N128" i="2"/>
  <c r="N40" i="2"/>
  <c r="N42" i="2"/>
  <c r="N44" i="2"/>
  <c r="L39" i="2"/>
  <c r="N39" i="2"/>
  <c r="N38" i="2"/>
  <c r="H44" i="2"/>
  <c r="F39" i="2"/>
  <c r="J44" i="2"/>
  <c r="L38" i="2"/>
  <c r="H42" i="2"/>
  <c r="M37" i="2"/>
  <c r="F40" i="2"/>
  <c r="H41" i="2"/>
  <c r="J42" i="2"/>
  <c r="L44" i="2"/>
  <c r="H38" i="2"/>
  <c r="K37" i="2"/>
  <c r="F38" i="2"/>
  <c r="L128" i="2"/>
  <c r="N94" i="2"/>
  <c r="F94" i="2"/>
  <c r="H94" i="2"/>
  <c r="J94" i="2"/>
  <c r="K93" i="2"/>
  <c r="M93" i="2"/>
  <c r="F37" i="2" l="1"/>
  <c r="L37" i="2"/>
  <c r="J37" i="2"/>
  <c r="N37" i="2"/>
  <c r="H37" i="2"/>
  <c r="N93" i="2"/>
  <c r="F93" i="2"/>
  <c r="L93" i="2"/>
  <c r="H93" i="2"/>
  <c r="J93" i="2"/>
  <c r="M137" i="2" l="1"/>
  <c r="M136" i="2"/>
  <c r="M135" i="2"/>
  <c r="M134" i="2"/>
  <c r="M133" i="2"/>
  <c r="M132" i="2"/>
  <c r="M131" i="2"/>
  <c r="M129" i="2"/>
  <c r="M127" i="2"/>
  <c r="M124" i="2"/>
  <c r="M122" i="2"/>
  <c r="M121" i="2"/>
  <c r="M119" i="2"/>
  <c r="M118" i="2"/>
  <c r="M116" i="2"/>
  <c r="M115" i="2"/>
  <c r="M113" i="2"/>
  <c r="M112" i="2"/>
  <c r="M110" i="2"/>
  <c r="M109" i="2"/>
  <c r="M107" i="2"/>
  <c r="M106" i="2"/>
  <c r="M102" i="2"/>
  <c r="M101" i="2"/>
  <c r="M100" i="2"/>
  <c r="M99" i="2"/>
  <c r="M98" i="2"/>
  <c r="M97" i="2"/>
  <c r="M96" i="2"/>
  <c r="M92" i="2"/>
  <c r="M91" i="2"/>
  <c r="M90" i="2"/>
  <c r="M89" i="2"/>
  <c r="M88" i="2"/>
  <c r="M87" i="2"/>
  <c r="M86" i="2"/>
  <c r="M84" i="2"/>
  <c r="M83" i="2"/>
  <c r="M82" i="2"/>
  <c r="M81" i="2"/>
  <c r="M80" i="2"/>
  <c r="M79" i="2"/>
  <c r="M78" i="2"/>
  <c r="M76" i="2"/>
  <c r="M74" i="2"/>
  <c r="M73" i="2"/>
  <c r="M72" i="2"/>
  <c r="M71" i="2"/>
  <c r="M70" i="2"/>
  <c r="M69" i="2"/>
  <c r="M68" i="2"/>
  <c r="M66" i="2"/>
  <c r="M65" i="2"/>
  <c r="M64" i="2"/>
  <c r="M63" i="2"/>
  <c r="M62" i="2"/>
  <c r="M60" i="2"/>
  <c r="M59" i="2"/>
  <c r="M58" i="2"/>
  <c r="M57" i="2"/>
  <c r="M56" i="2"/>
  <c r="M55" i="2"/>
  <c r="M54" i="2"/>
  <c r="M52" i="2"/>
  <c r="M51" i="2"/>
  <c r="M50" i="2"/>
  <c r="M49" i="2"/>
  <c r="M48" i="2"/>
  <c r="M47" i="2"/>
  <c r="M46" i="2"/>
  <c r="M36" i="2"/>
  <c r="M35" i="2"/>
  <c r="M34" i="2"/>
  <c r="M33" i="2"/>
  <c r="M32" i="2"/>
  <c r="M31" i="2"/>
  <c r="M30" i="2"/>
  <c r="M28" i="2"/>
  <c r="M27" i="2"/>
  <c r="M26" i="2"/>
  <c r="M25" i="2"/>
  <c r="M24" i="2"/>
  <c r="M23" i="2"/>
  <c r="M22" i="2"/>
  <c r="M20" i="2"/>
  <c r="M19" i="2"/>
  <c r="M18" i="2"/>
  <c r="M17" i="2"/>
  <c r="M16" i="2"/>
  <c r="M15" i="2"/>
  <c r="M14" i="2"/>
  <c r="K137" i="2"/>
  <c r="H137" i="2" s="1"/>
  <c r="K136" i="2"/>
  <c r="H136" i="2" s="1"/>
  <c r="K135" i="2"/>
  <c r="H135" i="2" s="1"/>
  <c r="K134" i="2"/>
  <c r="H134" i="2" s="1"/>
  <c r="K133" i="2"/>
  <c r="H133" i="2" s="1"/>
  <c r="K132" i="2"/>
  <c r="K131" i="2"/>
  <c r="H131" i="2" s="1"/>
  <c r="K129" i="2"/>
  <c r="H129" i="2" s="1"/>
  <c r="K127" i="2"/>
  <c r="H127" i="2" s="1"/>
  <c r="K124" i="2"/>
  <c r="H124" i="2" s="1"/>
  <c r="K122" i="2"/>
  <c r="H122" i="2" s="1"/>
  <c r="K121" i="2"/>
  <c r="H121" i="2" s="1"/>
  <c r="K119" i="2"/>
  <c r="H119" i="2" s="1"/>
  <c r="K118" i="2"/>
  <c r="H118" i="2" s="1"/>
  <c r="K116" i="2"/>
  <c r="H116" i="2" s="1"/>
  <c r="K115" i="2"/>
  <c r="H115" i="2" s="1"/>
  <c r="K113" i="2"/>
  <c r="H113" i="2" s="1"/>
  <c r="K112" i="2"/>
  <c r="H112" i="2" s="1"/>
  <c r="K110" i="2"/>
  <c r="H110" i="2" s="1"/>
  <c r="K109" i="2"/>
  <c r="H109" i="2" s="1"/>
  <c r="K107" i="2"/>
  <c r="H107" i="2" s="1"/>
  <c r="K106" i="2"/>
  <c r="H106" i="2" s="1"/>
  <c r="K102" i="2"/>
  <c r="H102" i="2" s="1"/>
  <c r="K101" i="2"/>
  <c r="H101" i="2" s="1"/>
  <c r="K100" i="2"/>
  <c r="H100" i="2" s="1"/>
  <c r="K99" i="2"/>
  <c r="H99" i="2" s="1"/>
  <c r="K98" i="2"/>
  <c r="H98" i="2" s="1"/>
  <c r="K97" i="2"/>
  <c r="H97" i="2" s="1"/>
  <c r="K96" i="2"/>
  <c r="H96" i="2" s="1"/>
  <c r="K92" i="2"/>
  <c r="H92" i="2" s="1"/>
  <c r="K91" i="2"/>
  <c r="H91" i="2" s="1"/>
  <c r="K90" i="2"/>
  <c r="H90" i="2" s="1"/>
  <c r="K89" i="2"/>
  <c r="H89" i="2" s="1"/>
  <c r="K88" i="2"/>
  <c r="H88" i="2" s="1"/>
  <c r="K87" i="2"/>
  <c r="H87" i="2" s="1"/>
  <c r="K86" i="2"/>
  <c r="H86" i="2" s="1"/>
  <c r="K84" i="2"/>
  <c r="H84" i="2" s="1"/>
  <c r="K83" i="2"/>
  <c r="H83" i="2" s="1"/>
  <c r="K82" i="2"/>
  <c r="H82" i="2" s="1"/>
  <c r="K81" i="2"/>
  <c r="H81" i="2" s="1"/>
  <c r="K80" i="2"/>
  <c r="H80" i="2" s="1"/>
  <c r="K79" i="2"/>
  <c r="H79" i="2" s="1"/>
  <c r="K78" i="2"/>
  <c r="H78" i="2" s="1"/>
  <c r="K76" i="2"/>
  <c r="H76" i="2" s="1"/>
  <c r="K74" i="2"/>
  <c r="H74" i="2" s="1"/>
  <c r="K73" i="2"/>
  <c r="H73" i="2" s="1"/>
  <c r="K72" i="2"/>
  <c r="H72" i="2" s="1"/>
  <c r="K71" i="2"/>
  <c r="H71" i="2" s="1"/>
  <c r="K70" i="2"/>
  <c r="H70" i="2" s="1"/>
  <c r="K69" i="2"/>
  <c r="H69" i="2" s="1"/>
  <c r="K68" i="2"/>
  <c r="H68" i="2" s="1"/>
  <c r="K66" i="2"/>
  <c r="H66" i="2" s="1"/>
  <c r="K65" i="2"/>
  <c r="H65" i="2" s="1"/>
  <c r="K64" i="2"/>
  <c r="H64" i="2" s="1"/>
  <c r="K63" i="2"/>
  <c r="H63" i="2" s="1"/>
  <c r="K62" i="2"/>
  <c r="H62" i="2" s="1"/>
  <c r="K60" i="2"/>
  <c r="H60" i="2" s="1"/>
  <c r="K59" i="2"/>
  <c r="H59" i="2" s="1"/>
  <c r="K58" i="2"/>
  <c r="H58" i="2" s="1"/>
  <c r="K57" i="2"/>
  <c r="H57" i="2" s="1"/>
  <c r="K56" i="2"/>
  <c r="H56" i="2" s="1"/>
  <c r="K55" i="2"/>
  <c r="H55" i="2" s="1"/>
  <c r="K54" i="2"/>
  <c r="H54" i="2" s="1"/>
  <c r="K52" i="2"/>
  <c r="H52" i="2" s="1"/>
  <c r="K51" i="2"/>
  <c r="H51" i="2" s="1"/>
  <c r="K50" i="2"/>
  <c r="H50" i="2" s="1"/>
  <c r="K49" i="2"/>
  <c r="H49" i="2" s="1"/>
  <c r="K48" i="2"/>
  <c r="H48" i="2" s="1"/>
  <c r="K47" i="2"/>
  <c r="H47" i="2" s="1"/>
  <c r="K46" i="2"/>
  <c r="K36" i="2"/>
  <c r="H36" i="2" s="1"/>
  <c r="K35" i="2"/>
  <c r="H35" i="2" s="1"/>
  <c r="K34" i="2"/>
  <c r="H34" i="2" s="1"/>
  <c r="K33" i="2"/>
  <c r="H33" i="2" s="1"/>
  <c r="K32" i="2"/>
  <c r="H32" i="2" s="1"/>
  <c r="K31" i="2"/>
  <c r="H31" i="2" s="1"/>
  <c r="K30" i="2"/>
  <c r="H30" i="2" s="1"/>
  <c r="K28" i="2"/>
  <c r="H28" i="2" s="1"/>
  <c r="K27" i="2"/>
  <c r="H27" i="2" s="1"/>
  <c r="K26" i="2"/>
  <c r="H26" i="2" s="1"/>
  <c r="K25" i="2"/>
  <c r="H25" i="2" s="1"/>
  <c r="K24" i="2"/>
  <c r="H24" i="2" s="1"/>
  <c r="K23" i="2"/>
  <c r="H23" i="2" s="1"/>
  <c r="K22" i="2"/>
  <c r="H22" i="2" s="1"/>
  <c r="K15" i="2"/>
  <c r="H15" i="2" s="1"/>
  <c r="K16" i="2"/>
  <c r="H16" i="2" s="1"/>
  <c r="K17" i="2"/>
  <c r="H17" i="2" s="1"/>
  <c r="K18" i="2"/>
  <c r="H18" i="2" s="1"/>
  <c r="K19" i="2"/>
  <c r="H19" i="2" s="1"/>
  <c r="K20" i="2"/>
  <c r="H20" i="2" s="1"/>
  <c r="K14" i="2"/>
  <c r="H14" i="2" s="1"/>
  <c r="H132" i="2"/>
  <c r="G130" i="2"/>
  <c r="G123" i="2"/>
  <c r="G120" i="2"/>
  <c r="G117" i="2"/>
  <c r="G114" i="2"/>
  <c r="G111" i="2"/>
  <c r="G108" i="2"/>
  <c r="G105" i="2"/>
  <c r="G95" i="2"/>
  <c r="G7" i="2" s="1"/>
  <c r="G85" i="2"/>
  <c r="G77" i="2"/>
  <c r="G75" i="2"/>
  <c r="G67" i="2"/>
  <c r="G61" i="2" s="1"/>
  <c r="G53" i="2"/>
  <c r="H46" i="2"/>
  <c r="G45" i="2"/>
  <c r="G29" i="2"/>
  <c r="G21" i="2"/>
  <c r="G13" i="2"/>
  <c r="G12" i="2" l="1"/>
  <c r="G103" i="2" s="1"/>
  <c r="G8" i="2"/>
  <c r="G138" i="2"/>
  <c r="G9" i="2" l="1"/>
  <c r="G139" i="2"/>
  <c r="H9" i="2" l="1"/>
  <c r="G6" i="2"/>
  <c r="H6" i="2" s="1"/>
  <c r="H8" i="2"/>
  <c r="H7" i="2"/>
  <c r="I130" i="2" l="1"/>
  <c r="E130" i="2"/>
  <c r="D130" i="2"/>
  <c r="J137" i="2"/>
  <c r="L136" i="2"/>
  <c r="L135" i="2"/>
  <c r="J134" i="2"/>
  <c r="F133" i="2"/>
  <c r="L132" i="2"/>
  <c r="L131" i="2"/>
  <c r="J131" i="2"/>
  <c r="F131" i="2"/>
  <c r="J133" i="2" l="1"/>
  <c r="N137" i="2"/>
  <c r="N131" i="2"/>
  <c r="N134" i="2"/>
  <c r="N133" i="2"/>
  <c r="J132" i="2"/>
  <c r="F135" i="2"/>
  <c r="J135" i="2"/>
  <c r="N136" i="2"/>
  <c r="K130" i="2"/>
  <c r="F130" i="2" s="1"/>
  <c r="M130" i="2"/>
  <c r="N132" i="2"/>
  <c r="N135" i="2"/>
  <c r="F136" i="2"/>
  <c r="F132" i="2"/>
  <c r="L134" i="2"/>
  <c r="J136" i="2"/>
  <c r="F134" i="2"/>
  <c r="L133" i="2"/>
  <c r="L137" i="2"/>
  <c r="F137" i="2"/>
  <c r="L129" i="2"/>
  <c r="I123" i="2"/>
  <c r="E123" i="2"/>
  <c r="D123" i="2"/>
  <c r="L127" i="2"/>
  <c r="L124" i="2"/>
  <c r="L122" i="2"/>
  <c r="L121" i="2"/>
  <c r="I120" i="2"/>
  <c r="E120" i="2"/>
  <c r="D120" i="2"/>
  <c r="L119" i="2"/>
  <c r="F119" i="2"/>
  <c r="L118" i="2"/>
  <c r="I117" i="2"/>
  <c r="E117" i="2"/>
  <c r="D117" i="2"/>
  <c r="L116" i="2"/>
  <c r="J115" i="2"/>
  <c r="I114" i="2"/>
  <c r="E114" i="2"/>
  <c r="D114" i="2"/>
  <c r="L113" i="2"/>
  <c r="M111" i="2"/>
  <c r="L112" i="2"/>
  <c r="I111" i="2"/>
  <c r="E111" i="2"/>
  <c r="D111" i="2"/>
  <c r="L110" i="2"/>
  <c r="L109" i="2"/>
  <c r="I108" i="2"/>
  <c r="E108" i="2"/>
  <c r="D108" i="2"/>
  <c r="M105" i="2"/>
  <c r="J130" i="2" l="1"/>
  <c r="N130" i="2"/>
  <c r="L130" i="2"/>
  <c r="H130" i="2"/>
  <c r="F118" i="2"/>
  <c r="N109" i="2"/>
  <c r="F113" i="2"/>
  <c r="N122" i="2"/>
  <c r="K117" i="2"/>
  <c r="F116" i="2"/>
  <c r="J116" i="2"/>
  <c r="N115" i="2"/>
  <c r="J119" i="2"/>
  <c r="F122" i="2"/>
  <c r="K105" i="2"/>
  <c r="H105" i="2" s="1"/>
  <c r="K108" i="2"/>
  <c r="N110" i="2"/>
  <c r="N113" i="2"/>
  <c r="N118" i="2"/>
  <c r="K120" i="2"/>
  <c r="F120" i="2" s="1"/>
  <c r="F127" i="2"/>
  <c r="M114" i="2"/>
  <c r="M120" i="2"/>
  <c r="N127" i="2"/>
  <c r="K111" i="2"/>
  <c r="M108" i="2"/>
  <c r="N119" i="2"/>
  <c r="K123" i="2"/>
  <c r="M123" i="2"/>
  <c r="F129" i="2"/>
  <c r="N129" i="2"/>
  <c r="N124" i="2"/>
  <c r="J127" i="2"/>
  <c r="F124" i="2"/>
  <c r="J124" i="2"/>
  <c r="N121" i="2"/>
  <c r="J122" i="2"/>
  <c r="F121" i="2"/>
  <c r="J121" i="2"/>
  <c r="M117" i="2"/>
  <c r="J118" i="2"/>
  <c r="K114" i="2"/>
  <c r="N116" i="2"/>
  <c r="F115" i="2"/>
  <c r="L115" i="2"/>
  <c r="N112" i="2"/>
  <c r="J113" i="2"/>
  <c r="F112" i="2"/>
  <c r="J112" i="2"/>
  <c r="F110" i="2"/>
  <c r="J110" i="2"/>
  <c r="F109" i="2"/>
  <c r="J109" i="2"/>
  <c r="F106" i="2"/>
  <c r="J129" i="2"/>
  <c r="F123" i="2" l="1"/>
  <c r="H123" i="2"/>
  <c r="L120" i="2"/>
  <c r="H120" i="2"/>
  <c r="L117" i="2"/>
  <c r="H117" i="2"/>
  <c r="N117" i="2"/>
  <c r="F117" i="2"/>
  <c r="L114" i="2"/>
  <c r="H114" i="2"/>
  <c r="L111" i="2"/>
  <c r="H111" i="2"/>
  <c r="L108" i="2"/>
  <c r="H108" i="2"/>
  <c r="L123" i="2"/>
  <c r="J117" i="2"/>
  <c r="N111" i="2"/>
  <c r="J108" i="2"/>
  <c r="F108" i="2"/>
  <c r="N108" i="2"/>
  <c r="J120" i="2"/>
  <c r="F114" i="2"/>
  <c r="J111" i="2"/>
  <c r="N114" i="2"/>
  <c r="N120" i="2"/>
  <c r="F111" i="2"/>
  <c r="J123" i="2"/>
  <c r="K138" i="2"/>
  <c r="H138" i="2" s="1"/>
  <c r="N123" i="2"/>
  <c r="J114" i="2"/>
  <c r="L102" i="2" l="1"/>
  <c r="J101" i="2"/>
  <c r="L100" i="2"/>
  <c r="L99" i="2"/>
  <c r="L98" i="2"/>
  <c r="J97" i="2"/>
  <c r="L96" i="2"/>
  <c r="F96" i="2"/>
  <c r="I95" i="2"/>
  <c r="E95" i="2"/>
  <c r="D95" i="2"/>
  <c r="L92" i="2"/>
  <c r="L91" i="2"/>
  <c r="J90" i="2"/>
  <c r="L89" i="2"/>
  <c r="L88" i="2"/>
  <c r="L87" i="2"/>
  <c r="J86" i="2"/>
  <c r="I85" i="2"/>
  <c r="E85" i="2"/>
  <c r="D85" i="2"/>
  <c r="L84" i="2"/>
  <c r="J83" i="2"/>
  <c r="F82" i="2"/>
  <c r="L81" i="2"/>
  <c r="L80" i="2"/>
  <c r="J79" i="2"/>
  <c r="F78" i="2"/>
  <c r="I77" i="2"/>
  <c r="E77" i="2"/>
  <c r="D77" i="2"/>
  <c r="F88" i="2" l="1"/>
  <c r="J96" i="2"/>
  <c r="L79" i="2"/>
  <c r="F80" i="2"/>
  <c r="N80" i="2"/>
  <c r="J89" i="2"/>
  <c r="N96" i="2"/>
  <c r="N84" i="2"/>
  <c r="N79" i="2"/>
  <c r="N83" i="2"/>
  <c r="N89" i="2"/>
  <c r="F100" i="2"/>
  <c r="J78" i="2"/>
  <c r="J100" i="2"/>
  <c r="N102" i="2"/>
  <c r="L78" i="2"/>
  <c r="F99" i="2"/>
  <c r="N92" i="2"/>
  <c r="N99" i="2"/>
  <c r="F89" i="2"/>
  <c r="F92" i="2"/>
  <c r="J99" i="2"/>
  <c r="N90" i="2"/>
  <c r="N87" i="2"/>
  <c r="M95" i="2"/>
  <c r="M77" i="2"/>
  <c r="J81" i="2"/>
  <c r="L83" i="2"/>
  <c r="N88" i="2"/>
  <c r="N91" i="2"/>
  <c r="N100" i="2"/>
  <c r="N81" i="2"/>
  <c r="L82" i="2"/>
  <c r="N82" i="2"/>
  <c r="K95" i="2"/>
  <c r="K77" i="2"/>
  <c r="H77" i="2" s="1"/>
  <c r="J82" i="2"/>
  <c r="F84" i="2"/>
  <c r="M85" i="2"/>
  <c r="L97" i="2"/>
  <c r="N98" i="2"/>
  <c r="L101" i="2"/>
  <c r="N97" i="2"/>
  <c r="N101" i="2"/>
  <c r="F98" i="2"/>
  <c r="F102" i="2"/>
  <c r="J98" i="2"/>
  <c r="J102" i="2"/>
  <c r="F97" i="2"/>
  <c r="F101" i="2"/>
  <c r="N86" i="2"/>
  <c r="J88" i="2"/>
  <c r="J92" i="2"/>
  <c r="L86" i="2"/>
  <c r="F87" i="2"/>
  <c r="F91" i="2"/>
  <c r="K85" i="2"/>
  <c r="J87" i="2"/>
  <c r="J91" i="2"/>
  <c r="L90" i="2"/>
  <c r="F86" i="2"/>
  <c r="F90" i="2"/>
  <c r="F81" i="2"/>
  <c r="N78" i="2"/>
  <c r="J80" i="2"/>
  <c r="J84" i="2"/>
  <c r="F79" i="2"/>
  <c r="F83" i="2"/>
  <c r="L66" i="2"/>
  <c r="F65" i="2"/>
  <c r="F64" i="2"/>
  <c r="L63" i="2"/>
  <c r="L62" i="2"/>
  <c r="J76" i="2"/>
  <c r="I75" i="2"/>
  <c r="E75" i="2"/>
  <c r="D75" i="2"/>
  <c r="L74" i="2"/>
  <c r="L73" i="2"/>
  <c r="J72" i="2"/>
  <c r="L71" i="2"/>
  <c r="L70" i="2"/>
  <c r="J68" i="2"/>
  <c r="I67" i="2"/>
  <c r="I61" i="2" s="1"/>
  <c r="E67" i="2"/>
  <c r="D67" i="2"/>
  <c r="D61" i="2" s="1"/>
  <c r="L60" i="2"/>
  <c r="J59" i="2"/>
  <c r="L58" i="2"/>
  <c r="F58" i="2"/>
  <c r="L57" i="2"/>
  <c r="L56" i="2"/>
  <c r="J55" i="2"/>
  <c r="L54" i="2"/>
  <c r="I53" i="2"/>
  <c r="E53" i="2"/>
  <c r="D53" i="2"/>
  <c r="L52" i="2"/>
  <c r="L51" i="2"/>
  <c r="J50" i="2"/>
  <c r="L49" i="2"/>
  <c r="L48" i="2"/>
  <c r="L47" i="2"/>
  <c r="J46" i="2"/>
  <c r="I45" i="2"/>
  <c r="E45" i="2"/>
  <c r="D45" i="2"/>
  <c r="L36" i="2"/>
  <c r="L35" i="2"/>
  <c r="J34" i="2"/>
  <c r="L33" i="2"/>
  <c r="L32" i="2"/>
  <c r="L31" i="2"/>
  <c r="J30" i="2"/>
  <c r="I29" i="2"/>
  <c r="E29" i="2"/>
  <c r="D29" i="2"/>
  <c r="L28" i="2"/>
  <c r="J27" i="2"/>
  <c r="L26" i="2"/>
  <c r="L25" i="2"/>
  <c r="L24" i="2"/>
  <c r="J23" i="2"/>
  <c r="J22" i="2"/>
  <c r="I21" i="2"/>
  <c r="E21" i="2"/>
  <c r="D21" i="2"/>
  <c r="E61" i="2" l="1"/>
  <c r="E8" i="2" s="1"/>
  <c r="M67" i="2"/>
  <c r="M61" i="2" s="1"/>
  <c r="K67" i="2"/>
  <c r="H67" i="2" s="1"/>
  <c r="J95" i="2"/>
  <c r="H95" i="2"/>
  <c r="L85" i="2"/>
  <c r="H85" i="2"/>
  <c r="N49" i="2"/>
  <c r="F49" i="2"/>
  <c r="F36" i="2"/>
  <c r="J54" i="2"/>
  <c r="F25" i="2"/>
  <c r="J26" i="2"/>
  <c r="M21" i="2"/>
  <c r="N36" i="2"/>
  <c r="L30" i="2"/>
  <c r="N33" i="2"/>
  <c r="F22" i="2"/>
  <c r="F56" i="2"/>
  <c r="F66" i="2"/>
  <c r="F62" i="2"/>
  <c r="N66" i="2"/>
  <c r="F26" i="2"/>
  <c r="F32" i="2"/>
  <c r="N56" i="2"/>
  <c r="J64" i="2"/>
  <c r="N22" i="2"/>
  <c r="N25" i="2"/>
  <c r="N28" i="2"/>
  <c r="N31" i="2"/>
  <c r="N52" i="2"/>
  <c r="J66" i="2"/>
  <c r="N68" i="2"/>
  <c r="L64" i="2"/>
  <c r="N32" i="2"/>
  <c r="N50" i="2"/>
  <c r="N59" i="2"/>
  <c r="N72" i="2"/>
  <c r="F48" i="2"/>
  <c r="F54" i="2"/>
  <c r="N73" i="2"/>
  <c r="J25" i="2"/>
  <c r="N27" i="2"/>
  <c r="F52" i="2"/>
  <c r="N57" i="2"/>
  <c r="N70" i="2"/>
  <c r="F31" i="2"/>
  <c r="N35" i="2"/>
  <c r="M45" i="2"/>
  <c r="M53" i="2"/>
  <c r="J60" i="2"/>
  <c r="L69" i="2"/>
  <c r="F76" i="2"/>
  <c r="F85" i="2"/>
  <c r="N47" i="2"/>
  <c r="N55" i="2"/>
  <c r="J58" i="2"/>
  <c r="N60" i="2"/>
  <c r="K75" i="2"/>
  <c r="H75" i="2" s="1"/>
  <c r="L76" i="2"/>
  <c r="N77" i="2"/>
  <c r="L77" i="2"/>
  <c r="J77" i="2"/>
  <c r="F77" i="2"/>
  <c r="J63" i="2"/>
  <c r="N26" i="2"/>
  <c r="K29" i="2"/>
  <c r="N34" i="2"/>
  <c r="K53" i="2"/>
  <c r="J56" i="2"/>
  <c r="N58" i="2"/>
  <c r="F71" i="2"/>
  <c r="J62" i="2"/>
  <c r="L95" i="2"/>
  <c r="F95" i="2"/>
  <c r="N76" i="2"/>
  <c r="N24" i="2"/>
  <c r="F35" i="2"/>
  <c r="N48" i="2"/>
  <c r="N51" i="2"/>
  <c r="J71" i="2"/>
  <c r="N74" i="2"/>
  <c r="M75" i="2"/>
  <c r="N95" i="2"/>
  <c r="L34" i="2"/>
  <c r="K21" i="2"/>
  <c r="M29" i="2"/>
  <c r="J33" i="2"/>
  <c r="J49" i="2"/>
  <c r="F60" i="2"/>
  <c r="N71" i="2"/>
  <c r="F63" i="2"/>
  <c r="N85" i="2"/>
  <c r="J85" i="2"/>
  <c r="N64" i="2"/>
  <c r="N65" i="2"/>
  <c r="L65" i="2"/>
  <c r="J65" i="2"/>
  <c r="L68" i="2"/>
  <c r="F70" i="2"/>
  <c r="F74" i="2"/>
  <c r="L72" i="2"/>
  <c r="J70" i="2"/>
  <c r="J74" i="2"/>
  <c r="N69" i="2"/>
  <c r="F69" i="2"/>
  <c r="F73" i="2"/>
  <c r="J69" i="2"/>
  <c r="J73" i="2"/>
  <c r="F68" i="2"/>
  <c r="F72" i="2"/>
  <c r="L55" i="2"/>
  <c r="L59" i="2"/>
  <c r="F57" i="2"/>
  <c r="J57" i="2"/>
  <c r="F55" i="2"/>
  <c r="F59" i="2"/>
  <c r="N54" i="2"/>
  <c r="K45" i="2"/>
  <c r="N46" i="2"/>
  <c r="J48" i="2"/>
  <c r="J52" i="2"/>
  <c r="F47" i="2"/>
  <c r="F51" i="2"/>
  <c r="J47" i="2"/>
  <c r="J51" i="2"/>
  <c r="L50" i="2"/>
  <c r="F46" i="2"/>
  <c r="F50" i="2"/>
  <c r="L46" i="2"/>
  <c r="F33" i="2"/>
  <c r="N30" i="2"/>
  <c r="J32" i="2"/>
  <c r="J36" i="2"/>
  <c r="J31" i="2"/>
  <c r="J35" i="2"/>
  <c r="F30" i="2"/>
  <c r="F34" i="2"/>
  <c r="L22" i="2"/>
  <c r="N23" i="2"/>
  <c r="F24" i="2"/>
  <c r="F28" i="2"/>
  <c r="L27" i="2"/>
  <c r="J24" i="2"/>
  <c r="J28" i="2"/>
  <c r="L23" i="2"/>
  <c r="F23" i="2"/>
  <c r="F27" i="2"/>
  <c r="K13" i="2"/>
  <c r="K12" i="2" l="1"/>
  <c r="H13" i="2"/>
  <c r="K61" i="2"/>
  <c r="H61" i="2" s="1"/>
  <c r="L53" i="2"/>
  <c r="H53" i="2"/>
  <c r="L45" i="2"/>
  <c r="H45" i="2"/>
  <c r="L29" i="2"/>
  <c r="H29" i="2"/>
  <c r="L21" i="2"/>
  <c r="H21" i="2"/>
  <c r="N29" i="2"/>
  <c r="N53" i="2"/>
  <c r="F29" i="2"/>
  <c r="F21" i="2"/>
  <c r="N21" i="2"/>
  <c r="J29" i="2"/>
  <c r="J21" i="2"/>
  <c r="L75" i="2"/>
  <c r="J75" i="2"/>
  <c r="F45" i="2"/>
  <c r="N75" i="2"/>
  <c r="N45" i="2"/>
  <c r="F53" i="2"/>
  <c r="L67" i="2"/>
  <c r="F75" i="2"/>
  <c r="J53" i="2"/>
  <c r="N63" i="2"/>
  <c r="N62" i="2"/>
  <c r="J67" i="2"/>
  <c r="N67" i="2"/>
  <c r="F67" i="2"/>
  <c r="J45" i="2"/>
  <c r="L61" i="2" l="1"/>
  <c r="F61" i="2"/>
  <c r="K103" i="2"/>
  <c r="N61" i="2"/>
  <c r="J61" i="2"/>
  <c r="D13" i="2"/>
  <c r="E13" i="2"/>
  <c r="I13" i="2"/>
  <c r="E7" i="2"/>
  <c r="I12" i="2" l="1"/>
  <c r="I103" i="2" s="1"/>
  <c r="D12" i="2"/>
  <c r="D103" i="2" s="1"/>
  <c r="E12" i="2"/>
  <c r="E103" i="2" s="1"/>
  <c r="J18" i="2"/>
  <c r="N18" i="2"/>
  <c r="N16" i="2"/>
  <c r="F14" i="2"/>
  <c r="F16" i="2"/>
  <c r="L20" i="2"/>
  <c r="F20" i="2"/>
  <c r="J20" i="2"/>
  <c r="J106" i="2"/>
  <c r="L106" i="2"/>
  <c r="L19" i="2"/>
  <c r="F19" i="2"/>
  <c r="L107" i="2"/>
  <c r="J107" i="2"/>
  <c r="L16" i="2"/>
  <c r="N107" i="2"/>
  <c r="L18" i="2"/>
  <c r="F18" i="2"/>
  <c r="L14" i="2"/>
  <c r="N106" i="2"/>
  <c r="J19" i="2"/>
  <c r="N15" i="2"/>
  <c r="N20" i="2"/>
  <c r="J16" i="2"/>
  <c r="N17" i="2"/>
  <c r="L15" i="2"/>
  <c r="F15" i="2"/>
  <c r="N14" i="2"/>
  <c r="N19" i="2"/>
  <c r="L17" i="2"/>
  <c r="F17" i="2"/>
  <c r="J15" i="2"/>
  <c r="M13" i="2"/>
  <c r="J17" i="2"/>
  <c r="J14" i="2"/>
  <c r="M12" i="2" l="1"/>
  <c r="M103" i="2" s="1"/>
  <c r="N13" i="2"/>
  <c r="F13" i="2"/>
  <c r="L13" i="2"/>
  <c r="J13" i="2"/>
  <c r="I105" i="2" l="1"/>
  <c r="I138" i="2" s="1"/>
  <c r="I139" i="2" s="1"/>
  <c r="E105" i="2"/>
  <c r="E138" i="2" s="1"/>
  <c r="D105" i="2"/>
  <c r="D138" i="2" s="1"/>
  <c r="D139" i="2" s="1"/>
  <c r="F107" i="2"/>
  <c r="E9" i="2" l="1"/>
  <c r="F8" i="2"/>
  <c r="J105" i="2"/>
  <c r="L105" i="2"/>
  <c r="F105" i="2"/>
  <c r="E139" i="2" l="1"/>
  <c r="F9" i="2"/>
  <c r="E6" i="2" l="1"/>
  <c r="N103" i="2" l="1"/>
  <c r="H12" i="2"/>
  <c r="N12" i="2"/>
  <c r="L12" i="2"/>
  <c r="F12" i="2"/>
  <c r="J12" i="2"/>
  <c r="F7" i="2"/>
  <c r="F6" i="2"/>
  <c r="J103" i="2" l="1"/>
  <c r="F103" i="2"/>
  <c r="L103" i="2"/>
  <c r="H103" i="2"/>
  <c r="H139" i="2" s="1"/>
  <c r="K139" i="2"/>
  <c r="L138" i="2"/>
  <c r="J138" i="2"/>
  <c r="F138" i="2"/>
  <c r="J139" i="2" l="1"/>
  <c r="F139" i="2"/>
  <c r="L139" i="2"/>
  <c r="N105" i="2"/>
  <c r="M138" i="2"/>
  <c r="N138" i="2" l="1"/>
  <c r="N139" i="2" s="1"/>
  <c r="M139" i="2"/>
</calcChain>
</file>

<file path=xl/sharedStrings.xml><?xml version="1.0" encoding="utf-8"?>
<sst xmlns="http://schemas.openxmlformats.org/spreadsheetml/2006/main" count="500" uniqueCount="202">
  <si>
    <t>Date of Request:</t>
  </si>
  <si>
    <t>Travel A</t>
  </si>
  <si>
    <t>Supply A</t>
  </si>
  <si>
    <t>Equipment A</t>
  </si>
  <si>
    <t>Contractual A</t>
  </si>
  <si>
    <t>Description</t>
  </si>
  <si>
    <t>TOTAL BY SERVICE CATEGORY</t>
  </si>
  <si>
    <t>difference:</t>
  </si>
  <si>
    <t>Annual Salary/ Agency Budget</t>
  </si>
  <si>
    <t>Total Funds</t>
  </si>
  <si>
    <t>% Total</t>
  </si>
  <si>
    <t>PERIOD OF PERFORMANCE (GY): April 1, 20____ - March 31, 20____</t>
  </si>
  <si>
    <t xml:space="preserve">Subrecipient Name: </t>
  </si>
  <si>
    <t>Other Funds</t>
  </si>
  <si>
    <t>% Other</t>
  </si>
  <si>
    <t>Staff A Name</t>
  </si>
  <si>
    <t>Staff B Name</t>
  </si>
  <si>
    <t>Travel B</t>
  </si>
  <si>
    <t>Supply B</t>
  </si>
  <si>
    <t>Equipment B</t>
  </si>
  <si>
    <t>Contractual B</t>
  </si>
  <si>
    <t>Budget</t>
  </si>
  <si>
    <t>Supportive</t>
  </si>
  <si>
    <t>Funds</t>
  </si>
  <si>
    <t>BUDGET NARRATIVE and COST ALLOCATION (ALL SOURCES of FUNDING)</t>
  </si>
  <si>
    <t>PROJECTED EXPENDITURES BY SERVICE CATEGORY (with Item Description)</t>
  </si>
  <si>
    <t>PROJECTED EXPENDITURES BY OPERATING CATEGORY (with Item Description)</t>
  </si>
  <si>
    <t>Travel Item A</t>
  </si>
  <si>
    <t>Supply Item A</t>
  </si>
  <si>
    <t>Equipment Item A</t>
  </si>
  <si>
    <t>Other (specify) Item A</t>
  </si>
  <si>
    <r>
      <t xml:space="preserve">TOTAL BY OPERATING CATEGORY*** </t>
    </r>
    <r>
      <rPr>
        <b/>
        <i/>
        <sz val="11"/>
        <rFont val="Arial"/>
        <family val="2"/>
      </rPr>
      <t>(Must match Total by Service)</t>
    </r>
  </si>
  <si>
    <t>HOPWA PROGRAM FEDERAL SUBAWARDS</t>
  </si>
  <si>
    <t>HOPWA</t>
  </si>
  <si>
    <t>% HOPWA</t>
  </si>
  <si>
    <t>1.   Total Supportive Services</t>
  </si>
  <si>
    <t>Mental Health Services</t>
  </si>
  <si>
    <t>Substance Abuse Services</t>
  </si>
  <si>
    <t>Case Management</t>
  </si>
  <si>
    <t>Medical Transportation Services</t>
  </si>
  <si>
    <t>2.   Total Short-term Rent/Utilities (STRMU)</t>
  </si>
  <si>
    <t>Mortgage Costs Only</t>
  </si>
  <si>
    <t>Mortgage and Utility Costs</t>
  </si>
  <si>
    <t>Rental Costs Only</t>
  </si>
  <si>
    <t>Rental and Utility Costs</t>
  </si>
  <si>
    <t>Utility Costs Only</t>
  </si>
  <si>
    <t>Program Delivery Costs</t>
  </si>
  <si>
    <t>Housing Assist.</t>
  </si>
  <si>
    <t>Total DHEC HOPWA Funds</t>
  </si>
  <si>
    <t>% Total DHEC HOPWA Funds</t>
  </si>
  <si>
    <t>3.   Permanent Housing Placement (PHP)</t>
  </si>
  <si>
    <t>4.   Tenant Based Rental Assistance (TBRA) (only TBRA funded subrecipient)</t>
  </si>
  <si>
    <t>5.   Facility Based Housing Operating Costs (FBH) (only FBH funded subrecipient)</t>
  </si>
  <si>
    <t>STRMU</t>
  </si>
  <si>
    <t>PHP</t>
  </si>
  <si>
    <t>Client Direct Services</t>
  </si>
  <si>
    <t>Submission Guidelines:</t>
  </si>
  <si>
    <t>Funding Requirements - Source of Funds and Budget Caps:</t>
  </si>
  <si>
    <t>Template Guidelines:</t>
  </si>
  <si>
    <t>Line-Items to Itemize Services and Operations:</t>
  </si>
  <si>
    <t>Personnel:</t>
  </si>
  <si>
    <t>Fringe:</t>
  </si>
  <si>
    <t>Travel:</t>
  </si>
  <si>
    <r>
      <t xml:space="preserve">a. </t>
    </r>
    <r>
      <rPr>
        <b/>
        <sz val="11"/>
        <color theme="1"/>
        <rFont val="Calibri"/>
        <family val="2"/>
        <scheme val="minor"/>
      </rPr>
      <t>Mileage</t>
    </r>
    <r>
      <rPr>
        <sz val="11"/>
        <color theme="1"/>
        <rFont val="Calibri"/>
        <family val="2"/>
        <scheme val="minor"/>
      </rPr>
      <t xml:space="preserve"> - State of SC follows the mileage reimbursement rates set annually by the IRS. Rates published by the Office of the Comptroller General.</t>
    </r>
  </si>
  <si>
    <r>
      <t xml:space="preserve">b. </t>
    </r>
    <r>
      <rPr>
        <b/>
        <sz val="11"/>
        <color theme="1"/>
        <rFont val="Calibri"/>
        <family val="2"/>
        <scheme val="minor"/>
      </rPr>
      <t>Meal</t>
    </r>
    <r>
      <rPr>
        <sz val="11"/>
        <color theme="1"/>
        <rFont val="Calibri"/>
        <family val="2"/>
        <scheme val="minor"/>
      </rPr>
      <t xml:space="preserve"> - DHEC follows the State of SC meal reimbursement rates, </t>
    </r>
    <r>
      <rPr>
        <b/>
        <sz val="11"/>
        <color rgb="FFFF0000"/>
        <rFont val="Calibri"/>
        <family val="2"/>
        <scheme val="minor"/>
      </rPr>
      <t>NOT</t>
    </r>
    <r>
      <rPr>
        <sz val="11"/>
        <color theme="1"/>
        <rFont val="Calibri"/>
        <family val="2"/>
        <scheme val="minor"/>
      </rPr>
      <t xml:space="preserve"> the Federal GSA meal and incidental rates.</t>
    </r>
  </si>
  <si>
    <r>
      <t xml:space="preserve">c. </t>
    </r>
    <r>
      <rPr>
        <b/>
        <sz val="11"/>
        <color theme="1"/>
        <rFont val="Calibri"/>
        <family val="2"/>
        <scheme val="minor"/>
      </rPr>
      <t>Lodging</t>
    </r>
    <r>
      <rPr>
        <sz val="11"/>
        <color theme="1"/>
        <rFont val="Calibri"/>
        <family val="2"/>
        <scheme val="minor"/>
      </rPr>
      <t xml:space="preserve"> - State of SC agencies follow the official GSA maximum lodging rates, available at GSA.gov. Taxes on the GSA max lodging rate are reimbursable.</t>
    </r>
  </si>
  <si>
    <t>Supplies:</t>
  </si>
  <si>
    <t>Equipment:</t>
  </si>
  <si>
    <r>
      <t xml:space="preserve">1. Includes all purchased items with per-unit cost </t>
    </r>
    <r>
      <rPr>
        <b/>
        <sz val="11"/>
        <color rgb="FF000000"/>
        <rFont val="Calibri"/>
        <family val="2"/>
        <scheme val="minor"/>
      </rPr>
      <t>equaling or exceeding $5,000</t>
    </r>
    <r>
      <rPr>
        <sz val="11"/>
        <color rgb="FF000000"/>
        <rFont val="Calibri"/>
        <family val="2"/>
        <scheme val="minor"/>
      </rPr>
      <t>. See contract for more details.</t>
    </r>
  </si>
  <si>
    <t>Contractual:</t>
  </si>
  <si>
    <t>1. Include contractor name and services provided.</t>
  </si>
  <si>
    <t>Other:</t>
  </si>
  <si>
    <t>Administration:</t>
  </si>
  <si>
    <t>a. Usual and recognized overhead activities, including established indirect rates for agencies.</t>
  </si>
  <si>
    <t>Office Supplies</t>
  </si>
  <si>
    <t>Fringe Benefits &amp; % of Salary</t>
  </si>
  <si>
    <t>Fringe Benefits &amp; % of Salary ----&gt; Fringe</t>
  </si>
  <si>
    <r>
      <t xml:space="preserve">1.   Personnel </t>
    </r>
    <r>
      <rPr>
        <b/>
        <i/>
        <sz val="11"/>
        <rFont val="Arial"/>
        <family val="2"/>
      </rPr>
      <t>(Salaries, Wages, Taxes)</t>
    </r>
  </si>
  <si>
    <t>2.   Fringe</t>
  </si>
  <si>
    <r>
      <t xml:space="preserve">3.   Travel </t>
    </r>
    <r>
      <rPr>
        <b/>
        <i/>
        <sz val="11"/>
        <rFont val="Arial"/>
        <family val="2"/>
      </rPr>
      <t>(Staff travel only. Include all Travel-related costs - Meal, Lodging, Mileage, Registration, etc.)</t>
    </r>
  </si>
  <si>
    <r>
      <t xml:space="preserve">4.   Supplies </t>
    </r>
    <r>
      <rPr>
        <b/>
        <i/>
        <sz val="11"/>
        <rFont val="Arial"/>
        <family val="2"/>
      </rPr>
      <t>(Example: Office/ Medical/ Program supplies, food/ gas cards, phones, postage, etc.)</t>
    </r>
  </si>
  <si>
    <r>
      <t xml:space="preserve">5.   Equipment </t>
    </r>
    <r>
      <rPr>
        <b/>
        <i/>
        <sz val="11"/>
        <rFont val="Arial"/>
        <family val="2"/>
      </rPr>
      <t>(Single items over $5,000. Otherwise, include in Supplies.)</t>
    </r>
  </si>
  <si>
    <t>6.   Contractual</t>
  </si>
  <si>
    <t xml:space="preserve">7.   Other (specify): </t>
  </si>
  <si>
    <t>Instructions to fill out the Budget Narrative and Cost Allocation Template:</t>
  </si>
  <si>
    <r>
      <t xml:space="preserve">1. The Budget Narrative and Cost Allocation Template </t>
    </r>
    <r>
      <rPr>
        <b/>
        <sz val="11"/>
        <color rgb="FFFF0000"/>
        <rFont val="Calibri"/>
        <family val="2"/>
        <scheme val="minor"/>
      </rPr>
      <t>MUST</t>
    </r>
    <r>
      <rPr>
        <sz val="11"/>
        <color theme="1"/>
        <rFont val="Calibri"/>
        <family val="2"/>
        <scheme val="minor"/>
      </rPr>
      <t xml:space="preserve"> be submitted in </t>
    </r>
    <r>
      <rPr>
        <b/>
        <sz val="11"/>
        <color rgb="FFFF0000"/>
        <rFont val="Calibri"/>
        <family val="2"/>
        <scheme val="minor"/>
      </rPr>
      <t>Excel</t>
    </r>
    <r>
      <rPr>
        <sz val="11"/>
        <color theme="1"/>
        <rFont val="Calibri"/>
        <family val="2"/>
        <scheme val="minor"/>
      </rPr>
      <t xml:space="preserve"> format, </t>
    </r>
    <r>
      <rPr>
        <b/>
        <sz val="11"/>
        <color rgb="FFFF0000"/>
        <rFont val="Calibri"/>
        <family val="2"/>
        <scheme val="minor"/>
      </rPr>
      <t>NOT</t>
    </r>
    <r>
      <rPr>
        <sz val="11"/>
        <color theme="1"/>
        <rFont val="Calibri"/>
        <family val="2"/>
        <scheme val="minor"/>
      </rPr>
      <t xml:space="preserve"> </t>
    </r>
    <r>
      <rPr>
        <b/>
        <sz val="11"/>
        <color rgb="FFFF0000"/>
        <rFont val="Calibri"/>
        <family val="2"/>
        <scheme val="minor"/>
      </rPr>
      <t>PDF</t>
    </r>
    <r>
      <rPr>
        <sz val="11"/>
        <color theme="1"/>
        <rFont val="Calibri"/>
        <family val="2"/>
        <scheme val="minor"/>
      </rPr>
      <t>.</t>
    </r>
  </si>
  <si>
    <r>
      <t xml:space="preserve">b. The Services Admin cost </t>
    </r>
    <r>
      <rPr>
        <b/>
        <sz val="11"/>
        <color rgb="FFFF0000"/>
        <rFont val="Calibri"/>
        <family val="2"/>
        <scheme val="minor"/>
      </rPr>
      <t>MUST</t>
    </r>
    <r>
      <rPr>
        <sz val="11"/>
        <color rgb="FF000000"/>
        <rFont val="Calibri"/>
        <family val="2"/>
        <scheme val="minor"/>
      </rPr>
      <t xml:space="preserve"> reconcile with the Operations Admin cost.</t>
    </r>
  </si>
  <si>
    <r>
      <t xml:space="preserve">1. Fringe </t>
    </r>
    <r>
      <rPr>
        <b/>
        <sz val="11"/>
        <color rgb="FFFF0000"/>
        <rFont val="Calibri"/>
        <family val="2"/>
        <scheme val="minor"/>
      </rPr>
      <t>MUST</t>
    </r>
    <r>
      <rPr>
        <sz val="11"/>
        <color rgb="FF000000"/>
        <rFont val="Calibri"/>
        <family val="2"/>
        <scheme val="minor"/>
      </rPr>
      <t xml:space="preserve"> be itemized for each budgeted staff.</t>
    </r>
  </si>
  <si>
    <r>
      <t xml:space="preserve">2. Fringe description </t>
    </r>
    <r>
      <rPr>
        <b/>
        <sz val="11"/>
        <color rgb="FFFF0000"/>
        <rFont val="Calibri"/>
        <family val="2"/>
        <scheme val="minor"/>
      </rPr>
      <t>MUST</t>
    </r>
    <r>
      <rPr>
        <sz val="11"/>
        <color rgb="FF000000"/>
        <rFont val="Calibri"/>
        <family val="2"/>
        <scheme val="minor"/>
      </rPr>
      <t xml:space="preserve"> include the percentage charged.</t>
    </r>
  </si>
  <si>
    <t>b. Management oversight of the subrecipient HOPWA Program.</t>
  </si>
  <si>
    <t>c. Other types of program support such as quality assurance, quality control, and related activities.</t>
  </si>
  <si>
    <t>Travel</t>
  </si>
  <si>
    <t>Supplies</t>
  </si>
  <si>
    <t>Other</t>
  </si>
  <si>
    <t>2. The template includes two sections: Expenditures by HOPWA Service Category (top) and Expenditures by Operating Category (bottom). For each funding source:</t>
  </si>
  <si>
    <t>b. If hiring a staff to operate agency vehicle for Medical Transportation services, then classify payroll as Personnel &amp; Fringe, or Contractual as applicable.</t>
  </si>
  <si>
    <t>1. The Funding Requirements and Budget Caps have been pre-formulated at the top (next to Subrecipient information). The calculations will be automatically calculated for each funding source as the rest of the template is being filled out. Please note that the cells will turn red if the following conditions are not met:</t>
  </si>
  <si>
    <t>2. In the Projected Expenditures by Service Category, include in the “Budget by Services”, the full amount for the service category. This area may show less than the actual 100% charged to the employee, as a person may be funded for multiple services and across multiple funding sources. The 100% charged for the person should be included in "Annual Salary/ Agency Budget" under Projected Expenditures by Operational Category.</t>
  </si>
  <si>
    <r>
      <t xml:space="preserve">2. </t>
    </r>
    <r>
      <rPr>
        <b/>
        <sz val="11"/>
        <color rgb="FFFF0000"/>
        <rFont val="Calibri"/>
        <family val="2"/>
        <scheme val="minor"/>
      </rPr>
      <t>DO NOT</t>
    </r>
    <r>
      <rPr>
        <sz val="11"/>
        <color theme="1"/>
        <rFont val="Calibri"/>
        <family val="2"/>
        <scheme val="minor"/>
      </rPr>
      <t xml:space="preserve"> put Medical Transportation expenses here. All Medical Transportation Service expenses for patient transportation via agency vehicle, taxis, buses, etc. (</t>
    </r>
    <r>
      <rPr>
        <b/>
        <sz val="11"/>
        <color rgb="FFFF0000"/>
        <rFont val="Calibri"/>
        <family val="2"/>
        <scheme val="minor"/>
      </rPr>
      <t>EXCLUDING</t>
    </r>
    <r>
      <rPr>
        <sz val="11"/>
        <color theme="1"/>
        <rFont val="Calibri"/>
        <family val="2"/>
        <scheme val="minor"/>
      </rPr>
      <t xml:space="preserve"> the use of staff's personal vehicle) </t>
    </r>
    <r>
      <rPr>
        <b/>
        <sz val="11"/>
        <color rgb="FFFF0000"/>
        <rFont val="Calibri"/>
        <family val="2"/>
        <scheme val="minor"/>
      </rPr>
      <t>MUST</t>
    </r>
    <r>
      <rPr>
        <sz val="11"/>
        <color theme="1"/>
        <rFont val="Calibri"/>
        <family val="2"/>
        <scheme val="minor"/>
      </rPr>
      <t xml:space="preserve"> be classified as "Other" under the Operational Category. Please adhere to this guideline during monthly invoicing. See below for a few exceptions:</t>
    </r>
  </si>
  <si>
    <t>a. If staff's personal vehicle is used for Medical Transportation services, then classify travel expense as Travel in adherence to the Travel Reimbursement Policies.</t>
  </si>
  <si>
    <t>Mileage Reimbursement</t>
  </si>
  <si>
    <t>Position Title, Description &amp; Classification ----&gt; Salaries &amp; Wages</t>
  </si>
  <si>
    <t>Position Title &amp; Classification</t>
  </si>
  <si>
    <t>COVID-19 Supp</t>
  </si>
  <si>
    <t>% COVID-19 Supp</t>
  </si>
  <si>
    <t>Admin Cap</t>
  </si>
  <si>
    <t>TSHS</t>
  </si>
  <si>
    <t>7.   Administration</t>
  </si>
  <si>
    <t>Meals/Nutrition Services</t>
  </si>
  <si>
    <r>
      <t xml:space="preserve">8.   Administration* </t>
    </r>
    <r>
      <rPr>
        <b/>
        <i/>
        <sz val="11"/>
        <rFont val="Arial"/>
        <family val="2"/>
      </rPr>
      <t>(Must match Service Admin)</t>
    </r>
    <r>
      <rPr>
        <b/>
        <sz val="11"/>
        <rFont val="Arial"/>
        <family val="2"/>
      </rPr>
      <t xml:space="preserve"> (7% cap for HOPWA funds and 10% cap for COVID)</t>
    </r>
  </si>
  <si>
    <t>1. Include (and list with detail) all remaining expenses that do not fall under the Operational Categories: Personnel, Fringe, Travel, Supplies, Equipment, Contractual and Admin.</t>
  </si>
  <si>
    <t>2. Include telecommunication/phone services here (not under Supplies).</t>
  </si>
  <si>
    <t>Other Services (please specify): Service A</t>
  </si>
  <si>
    <t>6.   Transitional / Short-term Housing Subsidy (TSHS)</t>
  </si>
  <si>
    <r>
      <t xml:space="preserve">a. The Services total </t>
    </r>
    <r>
      <rPr>
        <b/>
        <sz val="11"/>
        <color rgb="FFFF0000"/>
        <rFont val="Calibri"/>
        <family val="2"/>
        <scheme val="minor"/>
      </rPr>
      <t>MUST</t>
    </r>
    <r>
      <rPr>
        <sz val="11"/>
        <color rgb="FF000000"/>
        <rFont val="Calibri"/>
        <family val="2"/>
        <scheme val="minor"/>
      </rPr>
      <t xml:space="preserve"> reconcile with the Operations total, i.e. The Service and Operating Category Totals </t>
    </r>
    <r>
      <rPr>
        <b/>
        <sz val="11"/>
        <color rgb="FFFF0000"/>
        <rFont val="Calibri"/>
        <family val="2"/>
        <scheme val="minor"/>
      </rPr>
      <t>MUST</t>
    </r>
    <r>
      <rPr>
        <sz val="11"/>
        <color rgb="FF000000"/>
        <rFont val="Calibri"/>
        <family val="2"/>
        <scheme val="minor"/>
      </rPr>
      <t xml:space="preserve"> reconcile without a difference. </t>
    </r>
  </si>
  <si>
    <r>
      <t xml:space="preserve">1. Subrecipients </t>
    </r>
    <r>
      <rPr>
        <b/>
        <sz val="11"/>
        <color rgb="FFFF0000"/>
        <rFont val="Calibri"/>
        <family val="2"/>
        <scheme val="minor"/>
      </rPr>
      <t>MUST</t>
    </r>
    <r>
      <rPr>
        <sz val="11"/>
        <color rgb="FF000000"/>
        <rFont val="Calibri"/>
        <family val="2"/>
        <scheme val="minor"/>
      </rPr>
      <t xml:space="preserve"> provide proper justification for the use of funds allocated for HOPWA eligible services to include applicable operating cost.</t>
    </r>
  </si>
  <si>
    <t>2. All Service line-items are itemized by Operations: Personnel, Fringe, Travel, Supplies, Equipment, Contractual and Other. The Operational line-items are simply an aggregate of the specified operations for the budgeted services from the Service Categories.</t>
  </si>
  <si>
    <t>3. All Operations are defined below. Please see the Example tab for further clarification.</t>
  </si>
  <si>
    <r>
      <t xml:space="preserve">5. Salaries </t>
    </r>
    <r>
      <rPr>
        <b/>
        <sz val="11"/>
        <color rgb="FFFF0000"/>
        <rFont val="Calibri"/>
        <family val="2"/>
        <scheme val="minor"/>
      </rPr>
      <t>MUST NOT EXCEED</t>
    </r>
    <r>
      <rPr>
        <sz val="11"/>
        <color rgb="FF000000"/>
        <rFont val="Calibri"/>
        <family val="2"/>
        <scheme val="minor"/>
      </rPr>
      <t xml:space="preserve"> the rate of Executive Level II. Salary levels are subject to change annually. Please see Executive &amp; Senior Level Pay Tables at https://www.federalpay.org for more information.</t>
    </r>
  </si>
  <si>
    <r>
      <t xml:space="preserve">3. Fringe benefit </t>
    </r>
    <r>
      <rPr>
        <b/>
        <sz val="11"/>
        <color rgb="FFFF0000"/>
        <rFont val="Calibri"/>
        <family val="2"/>
        <scheme val="minor"/>
      </rPr>
      <t>MUST</t>
    </r>
    <r>
      <rPr>
        <sz val="11"/>
        <color rgb="FF000000"/>
        <rFont val="Calibri"/>
        <family val="2"/>
        <scheme val="minor"/>
      </rPr>
      <t xml:space="preserve"> be based on actual known cost or an established formula and for only the amount of time devoted to the program.</t>
    </r>
  </si>
  <si>
    <t>1. Itemize all program related supplies separately by type (Office Supplies, copy paper, postage, etc.) that are expendable or consumed during the course of the program. (The formula used to arrive at the total program costs should be included).</t>
  </si>
  <si>
    <t>4. Please list each type of gift card/voucher (with their purpose, quantity and unit prices) as a separate line-item. Prior approval process will be required to meet BFM requirements.</t>
  </si>
  <si>
    <t>2. List each equipment item to be purchased. Indications of whether the equipment is to be purchased or leased should be noted and why the equipment is necessary for operation of the program.</t>
  </si>
  <si>
    <t>Jane Doe</t>
  </si>
  <si>
    <t>Fringe Benefits &amp; 22.5% of Salary</t>
  </si>
  <si>
    <r>
      <rPr>
        <b/>
        <sz val="11"/>
        <color rgb="FF000000"/>
        <rFont val="Arial"/>
        <family val="2"/>
      </rPr>
      <t>Jane Doe:</t>
    </r>
    <r>
      <rPr>
        <sz val="11"/>
        <color rgb="FF000000"/>
        <rFont val="Arial"/>
        <family val="2"/>
      </rPr>
      <t xml:space="preserve"> Is a full-time, salaried MH Counsellor, she will be funded 100% by HOPWA Mental Health funds. Her annual salary is $100,000. Fringe is charged at 22.5% of her annual salary.</t>
    </r>
  </si>
  <si>
    <t>MH Counsellor, Provides Mental Health to PLWH, Full-time (1.0 FTE) $100,000</t>
  </si>
  <si>
    <t>John  Brown</t>
  </si>
  <si>
    <t>Case Manager, provides case management services to PLWH tore-engage them in care, Full-time (1.0 FTE), $50,000</t>
  </si>
  <si>
    <r>
      <rPr>
        <b/>
        <sz val="11"/>
        <color rgb="FF000000"/>
        <rFont val="Arial"/>
        <family val="2"/>
      </rPr>
      <t>Sam White:</t>
    </r>
    <r>
      <rPr>
        <sz val="11"/>
        <color rgb="FF000000"/>
        <rFont val="Arial"/>
        <family val="2"/>
      </rPr>
      <t xml:space="preserve"> Is a full-time Case Manager. They’re paid $20/hours and typically work 40 hours a week. Sam’s time is split between Case Management (80% of their time) and Medical Transportation (20% of their time). Sam’s Case Management work is funded 50% by HOPWA and 50% by Other HOPWA funds. Their Medical Transportation time is funded 33% by HOPWA, 33% funded by HOPWA COVID, and 34% funded by RW funds. Fringe is paid at 22.5% of annual salary. </t>
    </r>
  </si>
  <si>
    <t>Sam White</t>
  </si>
  <si>
    <t>Case Manager, provides case management services to PLWH (0.80 FTE MCM) Annual Salary $41,600</t>
  </si>
  <si>
    <t>Case Manager, provides transportation services to PLWH (0.20 FTE MT) Annual Salary $41,600</t>
  </si>
  <si>
    <t>Sally Hunt</t>
  </si>
  <si>
    <t>Program Director, oversees case management services to PLWH (0.80 FTE MCM) Annual Salary $90,000</t>
  </si>
  <si>
    <t>Program Director, oversees administrative services to PLWH (0.20 FTE Admin) Annual Salary $90,000</t>
  </si>
  <si>
    <t>Staff Development and Training</t>
  </si>
  <si>
    <t>Mileage Reimbursement for transportation using staff's vehicle</t>
  </si>
  <si>
    <t>1. Administrative costs MUST be itemized and allocated for both the service and the operating categories on the budget narrative.</t>
  </si>
  <si>
    <t>Case Manager, Annual Salary $41,600</t>
  </si>
  <si>
    <t>Program Director, Annual Salary $90,000</t>
  </si>
  <si>
    <t>Case Manager, Annual Salary $50,000</t>
  </si>
  <si>
    <r>
      <t>Equipment:</t>
    </r>
    <r>
      <rPr>
        <sz val="11"/>
        <color theme="1"/>
        <rFont val="Arial"/>
        <family val="2"/>
      </rPr>
      <t xml:space="preserve"> $5,500 for Van for MT HOPWA (30%) and Other (RW 70%)</t>
    </r>
  </si>
  <si>
    <r>
      <rPr>
        <b/>
        <sz val="11"/>
        <color rgb="FF000000"/>
        <rFont val="Arial"/>
        <family val="2"/>
      </rPr>
      <t>Travel:</t>
    </r>
    <r>
      <rPr>
        <sz val="11"/>
        <color rgb="FF000000"/>
        <rFont val="Arial"/>
        <family val="2"/>
      </rPr>
      <t xml:space="preserve"> Staff Development and Training $500 for each staff across all funding sources for Case Management and Mental Health. Sam White uses personal vehicle for patient transportation - budget $300 for mileage for MT HOPWA (50%) and Other (RW 50%).</t>
    </r>
  </si>
  <si>
    <t>MT</t>
  </si>
  <si>
    <t>Mental Health/Case Management</t>
  </si>
  <si>
    <t>Food cards 200 @ $25 each</t>
  </si>
  <si>
    <t>Meals/Nutrition</t>
  </si>
  <si>
    <t>Gas cards/Bus/Taxi vouchers 300 @ $25 each</t>
  </si>
  <si>
    <r>
      <rPr>
        <b/>
        <sz val="11"/>
        <color rgb="FF000000"/>
        <rFont val="Arial"/>
        <family val="2"/>
      </rPr>
      <t>Supplies:</t>
    </r>
    <r>
      <rPr>
        <sz val="11"/>
        <color rgb="FF000000"/>
        <rFont val="Arial"/>
        <family val="2"/>
      </rPr>
      <t xml:space="preserve"> Office supplies $100 for MH and CM for each funding source. Food cards 200 @ $25/ea. for Nutrition (HOPWA 60% and HOPWA COVID 40%). Gas cards/Bus/Taxi vouchers 300 @ $25/ea. for MT (33% HOPWA, 33% HOPWA COVID, and 34% RW). Laptop $250 and Cell phone $150 for each MH and CM staff.</t>
    </r>
  </si>
  <si>
    <t>Laptop @ $250</t>
  </si>
  <si>
    <t>Cell phone @150</t>
  </si>
  <si>
    <t>Telecommunications @ 62.5/month</t>
  </si>
  <si>
    <t>Laptop @ $250 for 3 staff</t>
  </si>
  <si>
    <t>Cell phone @150 for 3 staff</t>
  </si>
  <si>
    <t>Telecommunications @ 62.5/month for 3 staff</t>
  </si>
  <si>
    <t>Equipment</t>
  </si>
  <si>
    <t>Van</t>
  </si>
  <si>
    <t>Agency Vehicle Insurance, Repair &amp; Maintenance</t>
  </si>
  <si>
    <t>Food Pantry</t>
  </si>
  <si>
    <r>
      <rPr>
        <b/>
        <sz val="11"/>
        <color rgb="FF000000"/>
        <rFont val="Arial"/>
        <family val="2"/>
      </rPr>
      <t>Other:</t>
    </r>
    <r>
      <rPr>
        <sz val="11"/>
        <color rgb="FF000000"/>
        <rFont val="Arial"/>
        <family val="2"/>
      </rPr>
      <t xml:space="preserve"> Vehicle maintenance $2,000 MT Other (RW 100%), Food pantry $500 Nutrition (HOPWA 100%). Telecommunications @ $62.5/month for MH and CM. HOPWA STRMU Mortgage $10,000, Rent $5,000, Utilities $5,000, PHP $2,000, Hotel/Motel $2,000. HOPWA COVID FBHA $15,000.</t>
    </r>
  </si>
  <si>
    <t>Rent and utility deposits</t>
  </si>
  <si>
    <t>Hotel/Motel</t>
  </si>
  <si>
    <t>Housing Assistance</t>
  </si>
  <si>
    <t>Mortgage, Rent and Utilities</t>
  </si>
  <si>
    <t>FBHA</t>
  </si>
  <si>
    <t xml:space="preserve">Please Note - </t>
  </si>
  <si>
    <r>
      <rPr>
        <b/>
        <sz val="11"/>
        <color rgb="FF000000"/>
        <rFont val="Arial"/>
        <family val="2"/>
      </rPr>
      <t>Sally Hunt:</t>
    </r>
    <r>
      <rPr>
        <sz val="11"/>
        <color rgb="FF000000"/>
        <rFont val="Arial"/>
        <family val="2"/>
      </rPr>
      <t xml:space="preserve"> Is a full-time, salaried Program Director. Their time is split between Case Management (80% of their time), and Admin (20% of their time). Sally’s Case Management work is funded 70% by RW and 30% by HOPWA. Their Admin time is funded 50% by RW, 30% funded by HOPWA, and 20% funded by HOPWA COVID. Her annual salary is $90,000. Fringe is charged at 22.5% of his annual salary.</t>
    </r>
  </si>
  <si>
    <t>MH Counsellor, Annual Salary $100,000</t>
  </si>
  <si>
    <r>
      <rPr>
        <b/>
        <sz val="11"/>
        <color rgb="FF000000"/>
        <rFont val="Arial"/>
        <family val="2"/>
      </rPr>
      <t>John Brown:</t>
    </r>
    <r>
      <rPr>
        <sz val="11"/>
        <color rgb="FF000000"/>
        <rFont val="Arial"/>
        <family val="2"/>
      </rPr>
      <t xml:space="preserve"> Is a full-time, salaried Case Manager, he only provides case management services. He will be funded 50% by DHEC HOPWA funds, 25% by HOPWA COVID funds, and 25% using Other non-DHEC HOPWA funds. His annual salary is $50,000. Fringe is charged at 22.5% of his annual salary. </t>
    </r>
  </si>
  <si>
    <t xml:space="preserve">          Salaries listed in the description, in this column, should
          include the total annual salary</t>
  </si>
  <si>
    <r>
      <t xml:space="preserve">1. Staff travel </t>
    </r>
    <r>
      <rPr>
        <b/>
        <sz val="11"/>
        <color rgb="FFFF0000"/>
        <rFont val="Calibri"/>
        <family val="2"/>
        <scheme val="minor"/>
      </rPr>
      <t>ONLY</t>
    </r>
    <r>
      <rPr>
        <sz val="11"/>
        <color theme="1"/>
        <rFont val="Calibri"/>
        <family val="2"/>
        <scheme val="minor"/>
      </rPr>
      <t>. All staff travel must be itemized, only for personnel included in the proposed budget (either funded or not funded). Itemize costs associated with required or anticipated Staff Training/Meetings by purpose and include associated costs if applicable (i.e., mileage, meals, hotels, registration fees, etc.). See contract attachment "Overview of State of SC/DHEC Travel Reimbursement Policies for Vendors &amp; Subrecipients" for more details.</t>
    </r>
  </si>
  <si>
    <r>
      <t xml:space="preserve">2. Includes all supplies and equipment with per-unit cost </t>
    </r>
    <r>
      <rPr>
        <b/>
        <sz val="11"/>
        <color rgb="FF000000"/>
        <rFont val="Calibri"/>
        <family val="2"/>
        <scheme val="minor"/>
      </rPr>
      <t>below $5,000</t>
    </r>
    <r>
      <rPr>
        <sz val="11"/>
        <color rgb="FF000000"/>
        <rFont val="Calibri"/>
        <family val="2"/>
        <scheme val="minor"/>
      </rPr>
      <t>. Examples include Office/ Medical/ Program supplies, phones (</t>
    </r>
    <r>
      <rPr>
        <b/>
        <sz val="11"/>
        <color rgb="FF000000"/>
        <rFont val="Calibri"/>
        <family val="2"/>
        <scheme val="minor"/>
      </rPr>
      <t>not phone services</t>
    </r>
    <r>
      <rPr>
        <sz val="11"/>
        <color rgb="FF000000"/>
        <rFont val="Calibri"/>
        <family val="2"/>
        <scheme val="minor"/>
      </rPr>
      <t>)/computers/other electronics, postage, vouchers such as food/ gas cards, etc.</t>
    </r>
  </si>
  <si>
    <r>
      <t xml:space="preserve">          For the </t>
    </r>
    <r>
      <rPr>
        <b/>
        <i/>
        <sz val="11"/>
        <color rgb="FF800000"/>
        <rFont val="Arial"/>
        <family val="2"/>
      </rPr>
      <t>Projected Expenditures by Service Category</t>
    </r>
    <r>
      <rPr>
        <b/>
        <sz val="11"/>
        <color rgb="FF800000"/>
        <rFont val="Arial"/>
        <family val="2"/>
      </rPr>
      <t xml:space="preserve"> section, Salaries in the Annual Salary/Agency Budget column should include
          the amount charged to that service category. These amounts will be prorated for staff who are paid under 2 or more service
          categories (see examples for Sam White &amp; Sally Hunt). For the </t>
    </r>
    <r>
      <rPr>
        <b/>
        <i/>
        <sz val="11"/>
        <color rgb="FF800000"/>
        <rFont val="Arial"/>
        <family val="2"/>
      </rPr>
      <t>Projected Expenditures by Operating Category</t>
    </r>
    <r>
      <rPr>
        <b/>
        <sz val="11"/>
        <color rgb="FF800000"/>
        <rFont val="Arial"/>
        <family val="2"/>
      </rPr>
      <t xml:space="preserve"> section, the total
          annual salary will be entered in this column (less Admin - See Sally Hunt for example). </t>
    </r>
  </si>
  <si>
    <t>TBRA</t>
  </si>
  <si>
    <r>
      <t>a. Administrative costs on each budget are limited to seven (</t>
    </r>
    <r>
      <rPr>
        <b/>
        <sz val="11"/>
        <color rgb="FF000000"/>
        <rFont val="Calibri"/>
        <family val="2"/>
        <scheme val="minor"/>
      </rPr>
      <t>7%</t>
    </r>
    <r>
      <rPr>
        <sz val="11"/>
        <color rgb="FF000000"/>
        <rFont val="Calibri"/>
        <family val="2"/>
        <scheme val="minor"/>
      </rPr>
      <t>) percent, including indirect costs.</t>
    </r>
  </si>
  <si>
    <r>
      <t xml:space="preserve">3. Total Funds </t>
    </r>
    <r>
      <rPr>
        <b/>
        <sz val="11"/>
        <color rgb="FFFF0000"/>
        <rFont val="Calibri"/>
        <family val="2"/>
        <scheme val="minor"/>
      </rPr>
      <t>MUST</t>
    </r>
    <r>
      <rPr>
        <sz val="11"/>
        <color rgb="FF000000"/>
        <rFont val="Calibri"/>
        <family val="2"/>
        <scheme val="minor"/>
      </rPr>
      <t xml:space="preserve"> add up to all DHEC HOPWA funds and Other funds (including other HOPWA funds - if applicable), as applicable. It must be </t>
    </r>
    <r>
      <rPr>
        <b/>
        <sz val="11"/>
        <color rgb="FF000000"/>
        <rFont val="Calibri"/>
        <family val="2"/>
        <scheme val="minor"/>
      </rPr>
      <t>100%</t>
    </r>
    <r>
      <rPr>
        <sz val="11"/>
        <color rgb="FF000000"/>
        <rFont val="Calibri"/>
        <family val="2"/>
        <scheme val="minor"/>
      </rPr>
      <t xml:space="preserve"> of the "Annual Salary/ Agency Budget" column for the offered Services and Operations.</t>
    </r>
  </si>
  <si>
    <r>
      <t xml:space="preserve">4. "Total DHEC Funds" column </t>
    </r>
    <r>
      <rPr>
        <b/>
        <sz val="11"/>
        <color rgb="FFFF0000"/>
        <rFont val="Calibri"/>
        <family val="2"/>
        <scheme val="minor"/>
      </rPr>
      <t>MUST</t>
    </r>
    <r>
      <rPr>
        <sz val="11"/>
        <color rgb="FF000000"/>
        <rFont val="Calibri"/>
        <family val="2"/>
        <scheme val="minor"/>
      </rPr>
      <t xml:space="preserve"> add up to all DHEC HOPWA funds, as applicable. It </t>
    </r>
    <r>
      <rPr>
        <b/>
        <sz val="11"/>
        <color rgb="FFFF0000"/>
        <rFont val="Calibri"/>
        <family val="2"/>
        <scheme val="minor"/>
      </rPr>
      <t>MUST NOT EXCEED</t>
    </r>
    <r>
      <rPr>
        <b/>
        <sz val="11"/>
        <color rgb="FF000000"/>
        <rFont val="Calibri"/>
        <family val="2"/>
        <scheme val="minor"/>
      </rPr>
      <t xml:space="preserve"> 100%</t>
    </r>
    <r>
      <rPr>
        <sz val="11"/>
        <color rgb="FF000000"/>
        <rFont val="Calibri"/>
        <family val="2"/>
        <scheme val="minor"/>
      </rPr>
      <t xml:space="preserve"> of the "Annual Salary/ Agency Budget" column for the offered Services and Operations.</t>
    </r>
  </si>
  <si>
    <r>
      <t xml:space="preserve">4. Total Funds </t>
    </r>
    <r>
      <rPr>
        <b/>
        <sz val="11"/>
        <color rgb="FFFF0000"/>
        <rFont val="Calibri"/>
        <family val="2"/>
        <scheme val="minor"/>
      </rPr>
      <t>MUST</t>
    </r>
    <r>
      <rPr>
        <sz val="11"/>
        <color rgb="FF000000"/>
        <rFont val="Calibri"/>
        <family val="2"/>
        <scheme val="minor"/>
      </rPr>
      <t xml:space="preserve"> add up to all DHEC HOPWA funds and Other funds (including other HOPWA funds - if applicable), as applicable. It must be </t>
    </r>
    <r>
      <rPr>
        <b/>
        <sz val="11"/>
        <color rgb="FF000000"/>
        <rFont val="Calibri"/>
        <family val="2"/>
        <scheme val="minor"/>
      </rPr>
      <t>100%</t>
    </r>
    <r>
      <rPr>
        <sz val="11"/>
        <color rgb="FF000000"/>
        <rFont val="Calibri"/>
        <family val="2"/>
        <scheme val="minor"/>
      </rPr>
      <t xml:space="preserve"> of the "Annual Salary/ Agency Budget" column for the offered Services and Operations.</t>
    </r>
  </si>
  <si>
    <r>
      <t>2. Administrative costs on each budget are limited to seven (</t>
    </r>
    <r>
      <rPr>
        <b/>
        <sz val="11"/>
        <color rgb="FF000000"/>
        <rFont val="Calibri"/>
        <family val="2"/>
        <scheme val="minor"/>
      </rPr>
      <t>7%</t>
    </r>
    <r>
      <rPr>
        <sz val="11"/>
        <color rgb="FF000000"/>
        <rFont val="Calibri"/>
        <family val="2"/>
        <scheme val="minor"/>
      </rPr>
      <t>) percent, including indirect costs. DHEC must have an organizations federally approved Indirect Cost Rate on file in order to reimburse for indirect costs. Administrative costs are costs associated with the administration of the HOPWA program. Staff activities that are administrative in nature should be allocated to administrative costs. Subrecipient administrative activities include:</t>
    </r>
  </si>
  <si>
    <r>
      <t xml:space="preserve">5. "Total DHEC Funds" column </t>
    </r>
    <r>
      <rPr>
        <b/>
        <sz val="11"/>
        <color rgb="FFFF0000"/>
        <rFont val="Calibri"/>
        <family val="2"/>
        <scheme val="minor"/>
      </rPr>
      <t>MUST</t>
    </r>
    <r>
      <rPr>
        <sz val="11"/>
        <color rgb="FF000000"/>
        <rFont val="Calibri"/>
        <family val="2"/>
        <scheme val="minor"/>
      </rPr>
      <t xml:space="preserve"> add up to all DHEC HOPWA funds, as applicable. It </t>
    </r>
    <r>
      <rPr>
        <b/>
        <sz val="11"/>
        <color rgb="FFFF0000"/>
        <rFont val="Calibri"/>
        <family val="2"/>
        <scheme val="minor"/>
      </rPr>
      <t>MUST NOT EXCEED</t>
    </r>
    <r>
      <rPr>
        <b/>
        <sz val="11"/>
        <color rgb="FF000000"/>
        <rFont val="Calibri"/>
        <family val="2"/>
        <scheme val="minor"/>
      </rPr>
      <t xml:space="preserve"> 100%</t>
    </r>
    <r>
      <rPr>
        <sz val="11"/>
        <color rgb="FF000000"/>
        <rFont val="Calibri"/>
        <family val="2"/>
        <scheme val="minor"/>
      </rPr>
      <t xml:space="preserve"> of the "Annual Salary/ Agency Budget" column for the offered Services and Operations.</t>
    </r>
  </si>
  <si>
    <t>1. Subrecipients are required to use the Budget Narrative and Cost Allocation Plan that is assigned for the current Grant Year.</t>
  </si>
  <si>
    <r>
      <t xml:space="preserve">2. Subrecipients </t>
    </r>
    <r>
      <rPr>
        <b/>
        <sz val="11"/>
        <color rgb="FFFF0000"/>
        <rFont val="Calibri"/>
        <family val="2"/>
        <scheme val="minor"/>
      </rPr>
      <t>MUST</t>
    </r>
    <r>
      <rPr>
        <sz val="11"/>
        <color theme="1"/>
        <rFont val="Calibri"/>
        <family val="2"/>
        <scheme val="minor"/>
      </rPr>
      <t xml:space="preserve"> itemize and justify their projected budget for all offered services and operations for each funding source correctly. However, a Subrecipient may not use or offer all HOPWA Service Categories. In such instances, where a certain service is not being offered, the Subrecipient may hide those unused rows. </t>
    </r>
    <r>
      <rPr>
        <b/>
        <sz val="11"/>
        <color rgb="FFFF0000"/>
        <rFont val="Calibri"/>
        <family val="2"/>
        <scheme val="minor"/>
      </rPr>
      <t>DO NOT DELETE</t>
    </r>
    <r>
      <rPr>
        <sz val="11"/>
        <color theme="1"/>
        <rFont val="Calibri"/>
        <family val="2"/>
        <scheme val="minor"/>
      </rPr>
      <t xml:space="preserve"> unused columns and/or rows.</t>
    </r>
  </si>
  <si>
    <r>
      <t xml:space="preserve">3. Subrecipients </t>
    </r>
    <r>
      <rPr>
        <b/>
        <sz val="11"/>
        <color rgb="FFFF0000"/>
        <rFont val="Calibri"/>
        <family val="2"/>
        <scheme val="minor"/>
      </rPr>
      <t>MUST</t>
    </r>
    <r>
      <rPr>
        <sz val="11"/>
        <rFont val="Calibri"/>
        <family val="2"/>
        <scheme val="minor"/>
      </rPr>
      <t xml:space="preserve"> budget the </t>
    </r>
    <r>
      <rPr>
        <sz val="11"/>
        <color theme="1"/>
        <rFont val="Calibri"/>
        <family val="2"/>
        <scheme val="minor"/>
      </rPr>
      <t xml:space="preserve">total award amount for each source of funding awarded. All budgeted line-items </t>
    </r>
    <r>
      <rPr>
        <b/>
        <sz val="11"/>
        <color rgb="FFFF0000"/>
        <rFont val="Calibri"/>
        <family val="2"/>
        <scheme val="minor"/>
      </rPr>
      <t>MUST</t>
    </r>
    <r>
      <rPr>
        <sz val="11"/>
        <color theme="1"/>
        <rFont val="Calibri"/>
        <family val="2"/>
        <scheme val="minor"/>
      </rPr>
      <t xml:space="preserve"> be allowable, allocable, and reasonable.</t>
    </r>
  </si>
  <si>
    <t>4. The template demonstrates the required breakdown criteria for each services and operations. The Subrecipient may add/insert additional lines to itemize their budget (e.g. for additional staffing or supplies). Once added, please ensure that column formulae are dragged down to transfer the formulas and maintain the spreadsheet calculations. Please ensure that the total for that service and/or operation includes the newly added items.</t>
  </si>
  <si>
    <t>5. Where a position or line item is not 100% supported by DHEC HOPWA funds, the remaining funding for the position or line item should be indicated on the Budget Narrative and Cost Allocation Plan, as “Other Funds”.</t>
  </si>
  <si>
    <t>a. Allocable Cost: Costs that benefits the project.</t>
  </si>
  <si>
    <t xml:space="preserve">c. Reasonable Cost: When the cost, in it's nature and amount, does not exceed that which would be incurred by a prudent person under the circumstances prevailing at the time the decision was made to incur the cost. </t>
  </si>
  <si>
    <t xml:space="preserve">b. All DHEC funded staff that are proposed on the budget must be included on the Organizational Chart.  </t>
  </si>
  <si>
    <t>c. The job duties must be applicable to the service category (ies) staff are funded.</t>
  </si>
  <si>
    <t>5. Technology Purchases: Computers, cell phones, etc., purchased for individual use by staff member should be budgeted under the same service category that the staff member is funded.</t>
  </si>
  <si>
    <t xml:space="preserve">b. Allowable Cost: Items not restricted by federal regulations 2 CFR Part 200 and 45 CFR Part 74,   the grant or the contract between the recipient and the subrecipient.  </t>
  </si>
  <si>
    <r>
      <t xml:space="preserve">6. Please </t>
    </r>
    <r>
      <rPr>
        <b/>
        <sz val="11"/>
        <color rgb="FF000000"/>
        <rFont val="Calibri"/>
        <family val="2"/>
        <scheme val="minor"/>
      </rPr>
      <t>NOTE</t>
    </r>
    <r>
      <rPr>
        <sz val="11"/>
        <color rgb="FF000000"/>
        <rFont val="Calibri"/>
        <family val="2"/>
        <scheme val="minor"/>
      </rPr>
      <t xml:space="preserve">, Personnel cannot be funded more than </t>
    </r>
    <r>
      <rPr>
        <b/>
        <sz val="11"/>
        <color rgb="FF000000"/>
        <rFont val="Calibri"/>
        <family val="2"/>
        <scheme val="minor"/>
      </rPr>
      <t>100%</t>
    </r>
    <r>
      <rPr>
        <sz val="11"/>
        <color rgb="FF000000"/>
        <rFont val="Calibri"/>
        <family val="2"/>
        <scheme val="minor"/>
      </rPr>
      <t xml:space="preserve"> across all funding sources.</t>
    </r>
  </si>
  <si>
    <r>
      <t xml:space="preserve">7. All budget (and invoice) amounts and percentages </t>
    </r>
    <r>
      <rPr>
        <b/>
        <sz val="11"/>
        <color rgb="FFFF0000"/>
        <rFont val="Calibri"/>
        <family val="2"/>
        <scheme val="minor"/>
      </rPr>
      <t>MUST</t>
    </r>
    <r>
      <rPr>
        <sz val="11"/>
        <color rgb="FF000000"/>
        <rFont val="Calibri"/>
        <family val="2"/>
        <scheme val="minor"/>
      </rPr>
      <t xml:space="preserve"> be displayed to two decimal places.</t>
    </r>
  </si>
  <si>
    <r>
      <rPr>
        <b/>
        <sz val="11"/>
        <color theme="1"/>
        <rFont val="Calibri"/>
        <family val="2"/>
        <scheme val="minor"/>
      </rPr>
      <t>9. Facility Based Housing Operating Costs (FBH):</t>
    </r>
    <r>
      <rPr>
        <sz val="11"/>
        <color theme="1"/>
        <rFont val="Calibri"/>
        <family val="2"/>
        <scheme val="minor"/>
      </rPr>
      <t xml:space="preserve"> This line can only be budgeted if the subrecipient is funded by DHEC for FBH.  AID Upstate - The Laurel is the only subrecipient funded for Facility Based Housing Operating Costs; and therefore, allowed to budget for this line item.</t>
    </r>
  </si>
  <si>
    <t>1. Include employee name, position title, position classification (e.g. FTE, hourly wages, temporary, etc.), employee annual salary, funding allocation (totaling 100%) per line-item for all staff funded with DHEC DHEC HOPWA Program funds.</t>
  </si>
  <si>
    <t>a. Personnel Allocations: DHEC will only fund 100% or less of a proposed salary for personnel across all funding sources.  Subrecipients must show all sources of funding to include "Other Funds" used to fund proposed salary allocations. Such allocations  must reconcile to 100% across all funding sources.  </t>
  </si>
  <si>
    <t>3. Include quantity and unit price of each type of gift cards/vouchers purchased. Gift cards/Vouchers require further Prior Approval before purchasing. For Prior Approval complete the "Gift Card Prior Approval Template"  found at:  https://scdhec.gov/hopwa-technical-assistance-service-providers</t>
  </si>
  <si>
    <t>2. For reimbursement, subrecipients must provide adequate documentation to support costs charged to the Federal Award.  To minimize monthly supporting documentation fo contracts with fixed monthly rates, with the BNCAP submission, please submit all contracts and lease agreements indicating the monthly rate charged to HOPWA Program.</t>
  </si>
  <si>
    <r>
      <t xml:space="preserve">4. </t>
    </r>
    <r>
      <rPr>
        <b/>
        <sz val="11"/>
        <color theme="1"/>
        <rFont val="Calibri"/>
        <family val="2"/>
        <scheme val="minor"/>
      </rPr>
      <t>Administrative Expenses:</t>
    </r>
    <r>
      <rPr>
        <sz val="11"/>
        <color theme="1"/>
        <rFont val="Calibri"/>
        <family val="2"/>
        <scheme val="minor"/>
      </rPr>
      <t xml:space="preserve"> Administrative costs are costs for general management, oversight, coordination, evaluation, and reporting on eligible activities. Such costs do not include costs directly related to carrying out eligible activies, since those costs are eligible as part of the activity delivery costs of such activities. [24 CFR 574.3 Definitions] </t>
    </r>
    <r>
      <rPr>
        <b/>
        <i/>
        <sz val="11"/>
        <color theme="1"/>
        <rFont val="Calibri"/>
        <family val="2"/>
        <scheme val="minor"/>
      </rPr>
      <t>Note: A project sponsor would use it's administrative allocation to cover staff time and related costs used for general management, management oversight of HOPWA activities, coordination, evaluation, and reporting to the grantee. Administrative costs for a formula grantee typically include preparation of the HOPWA portion of the Consolidated Plan, selection and oversight of project sponsors, general program oversigt, completing the HOPWA portion of the CAPER, and the cost of the annual audit allocable to HOPWA.
Also Note: Personnel Costs are related either to a program or administrative function.  Because the HOPWA Program has specific limits on the amount of funds spent on administrative costs, separating program from administrative costs is essential for financial management compliance.</t>
    </r>
  </si>
  <si>
    <r>
      <t xml:space="preserve">2. </t>
    </r>
    <r>
      <rPr>
        <b/>
        <sz val="11"/>
        <color rgb="FFFF0000"/>
        <rFont val="Calibri"/>
        <family val="2"/>
        <scheme val="minor"/>
      </rPr>
      <t>MUST</t>
    </r>
    <r>
      <rPr>
        <sz val="11"/>
        <color rgb="FF000000"/>
        <rFont val="Calibri"/>
        <family val="2"/>
        <scheme val="minor"/>
      </rPr>
      <t xml:space="preserve"> be submitted to the Secure Portal, via </t>
    </r>
    <r>
      <rPr>
        <b/>
        <i/>
        <sz val="11"/>
        <color rgb="FF000000"/>
        <rFont val="Calibri"/>
        <family val="2"/>
        <scheme val="minor"/>
      </rPr>
      <t>Provide Enterprise</t>
    </r>
    <r>
      <rPr>
        <sz val="11"/>
        <color rgb="FF000000"/>
        <rFont val="Calibri"/>
        <family val="2"/>
        <scheme val="minor"/>
      </rPr>
      <t xml:space="preserve"> to </t>
    </r>
    <r>
      <rPr>
        <b/>
        <i/>
        <sz val="11"/>
        <color rgb="FF000000"/>
        <rFont val="Calibri"/>
        <family val="2"/>
        <scheme val="minor"/>
      </rPr>
      <t xml:space="preserve">Financial Submissions </t>
    </r>
    <r>
      <rPr>
        <sz val="11"/>
        <color rgb="FF000000"/>
        <rFont val="Calibri"/>
        <family val="2"/>
        <scheme val="minor"/>
      </rPr>
      <t>(unless prior approved by DHEC for alternate submission)</t>
    </r>
  </si>
  <si>
    <r>
      <t>8. Tenant Based Rental Assistance (TBRA):</t>
    </r>
    <r>
      <rPr>
        <sz val="11"/>
        <color theme="1"/>
        <rFont val="Calibri"/>
        <family val="2"/>
        <scheme val="minor"/>
      </rPr>
      <t xml:space="preserve"> This line can only be budgeted if the subrecipient is funded by DHEC  for TBRA.  Fort Mill Housing Services, Inc. is the only subrecipient funded for TBRA by DHEC; and therefore, allowed to budget for this line item.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</si>
</sst>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7" x14ac:knownFonts="1">
    <font>
      <sz val="11"/>
      <color theme="1"/>
      <name val="Calibri"/>
      <family val="2"/>
      <scheme val="minor"/>
    </font>
    <font>
      <sz val="11"/>
      <color theme="1"/>
      <name val="Calibri"/>
      <family val="2"/>
      <scheme val="minor"/>
    </font>
    <font>
      <b/>
      <sz val="10"/>
      <name val="Arial"/>
      <family val="2"/>
    </font>
    <font>
      <b/>
      <sz val="11"/>
      <name val="Arial"/>
      <family val="2"/>
    </font>
    <font>
      <b/>
      <sz val="14"/>
      <name val="Arial"/>
      <family val="2"/>
    </font>
    <font>
      <sz val="11"/>
      <color theme="1"/>
      <name val="Arial"/>
      <family val="2"/>
    </font>
    <font>
      <sz val="11"/>
      <name val="Arial"/>
      <family val="2"/>
    </font>
    <font>
      <b/>
      <sz val="11"/>
      <color theme="1"/>
      <name val="Arial"/>
      <family val="2"/>
    </font>
    <font>
      <i/>
      <sz val="11"/>
      <name val="Arial"/>
      <family val="2"/>
    </font>
    <font>
      <b/>
      <i/>
      <sz val="11"/>
      <name val="Arial"/>
      <family val="2"/>
    </font>
    <font>
      <sz val="10"/>
      <name val="Arial"/>
      <family val="2"/>
    </font>
    <font>
      <b/>
      <sz val="11"/>
      <color theme="1"/>
      <name val="Calibri"/>
      <family val="2"/>
      <scheme val="minor"/>
    </font>
    <font>
      <b/>
      <sz val="16"/>
      <color rgb="FF000000"/>
      <name val="Calibri"/>
      <family val="2"/>
      <scheme val="minor"/>
    </font>
    <font>
      <b/>
      <sz val="14"/>
      <color rgb="FF000000"/>
      <name val="Calibri"/>
      <family val="2"/>
      <scheme val="minor"/>
    </font>
    <font>
      <sz val="14"/>
      <color theme="1"/>
      <name val="Calibri"/>
      <family val="2"/>
      <scheme val="minor"/>
    </font>
    <font>
      <sz val="11"/>
      <color rgb="FF000000"/>
      <name val="Calibri"/>
      <family val="2"/>
      <scheme val="minor"/>
    </font>
    <font>
      <b/>
      <sz val="11"/>
      <color rgb="FFFF0000"/>
      <name val="Calibri"/>
      <family val="2"/>
      <scheme val="minor"/>
    </font>
    <font>
      <b/>
      <sz val="11"/>
      <color rgb="FF000000"/>
      <name val="Calibri"/>
      <family val="2"/>
      <scheme val="minor"/>
    </font>
    <font>
      <b/>
      <sz val="12"/>
      <color rgb="FF000000"/>
      <name val="Calibri"/>
      <family val="2"/>
      <scheme val="minor"/>
    </font>
    <font>
      <b/>
      <sz val="12"/>
      <color theme="1"/>
      <name val="Calibri"/>
      <family val="2"/>
      <scheme val="minor"/>
    </font>
    <font>
      <sz val="11"/>
      <name val="Calibri"/>
      <family val="2"/>
      <scheme val="minor"/>
    </font>
    <font>
      <b/>
      <i/>
      <sz val="11"/>
      <color rgb="FF000000"/>
      <name val="Calibri"/>
      <family val="2"/>
      <scheme val="minor"/>
    </font>
    <font>
      <sz val="11"/>
      <color rgb="FF000000"/>
      <name val="Arial"/>
      <family val="2"/>
    </font>
    <font>
      <b/>
      <sz val="11"/>
      <color rgb="FF000000"/>
      <name val="Arial"/>
      <family val="2"/>
    </font>
    <font>
      <b/>
      <sz val="11"/>
      <color rgb="FF800000"/>
      <name val="Arial"/>
      <family val="2"/>
    </font>
    <font>
      <b/>
      <i/>
      <sz val="11"/>
      <color rgb="FF800000"/>
      <name val="Arial"/>
      <family val="2"/>
    </font>
    <font>
      <b/>
      <i/>
      <sz val="11"/>
      <color theme="1"/>
      <name val="Calibri"/>
      <family val="2"/>
      <scheme val="minor"/>
    </font>
  </fonts>
  <fills count="19">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7D5E6"/>
        <bgColor indexed="64"/>
      </patternFill>
    </fill>
    <fill>
      <patternFill patternType="solid">
        <fgColor rgb="FFE680B3"/>
        <bgColor indexed="64"/>
      </patternFill>
    </fill>
    <fill>
      <patternFill patternType="solid">
        <fgColor rgb="FFEEA8CB"/>
        <bgColor indexed="64"/>
      </patternFill>
    </fill>
    <fill>
      <patternFill patternType="lightTrellis">
        <bgColor theme="9" tint="0.59999389629810485"/>
      </patternFill>
    </fill>
    <fill>
      <patternFill patternType="lightTrellis"/>
    </fill>
    <fill>
      <patternFill patternType="lightTrellis">
        <bgColor theme="9" tint="0.79998168889431442"/>
      </patternFill>
    </fill>
    <fill>
      <patternFill patternType="solid">
        <fgColor indexed="65"/>
        <bgColor indexed="64"/>
      </patternFill>
    </fill>
    <fill>
      <patternFill patternType="solid">
        <fgColor rgb="FFFFFF00"/>
        <bgColor indexed="64"/>
      </patternFill>
    </fill>
  </fills>
  <borders count="37">
    <border>
      <left/>
      <right/>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thin">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10" fillId="0" borderId="0"/>
  </cellStyleXfs>
  <cellXfs count="168">
    <xf numFmtId="0" fontId="0" fillId="0" borderId="0" xfId="0"/>
    <xf numFmtId="0" fontId="3" fillId="0" borderId="0" xfId="0" applyFont="1" applyAlignment="1">
      <alignment horizontal="center" vertical="center" wrapText="1"/>
    </xf>
    <xf numFmtId="10" fontId="5" fillId="0" borderId="0" xfId="2" applyNumberFormat="1" applyFont="1" applyAlignment="1">
      <alignment vertical="center" wrapText="1"/>
    </xf>
    <xf numFmtId="44" fontId="5" fillId="0" borderId="0" xfId="1" applyFont="1" applyAlignment="1">
      <alignment vertical="center" wrapText="1"/>
    </xf>
    <xf numFmtId="0" fontId="5" fillId="0" borderId="0" xfId="0" applyFont="1" applyAlignment="1">
      <alignment vertical="center" wrapText="1"/>
    </xf>
    <xf numFmtId="0" fontId="3" fillId="0" borderId="0" xfId="0" applyFont="1" applyAlignment="1">
      <alignment horizontal="left" vertical="center" wrapText="1"/>
    </xf>
    <xf numFmtId="0" fontId="7" fillId="0" borderId="0" xfId="0" applyFont="1" applyAlignment="1">
      <alignment horizontal="center" vertical="center" wrapText="1"/>
    </xf>
    <xf numFmtId="0" fontId="7" fillId="0" borderId="0" xfId="0" applyFont="1" applyAlignment="1">
      <alignment vertical="center" wrapText="1"/>
    </xf>
    <xf numFmtId="0" fontId="6" fillId="0" borderId="2" xfId="0" applyFont="1" applyBorder="1" applyAlignment="1">
      <alignment horizontal="left" vertical="center" wrapText="1"/>
    </xf>
    <xf numFmtId="44" fontId="5" fillId="0" borderId="2" xfId="1" applyFont="1" applyBorder="1" applyAlignment="1">
      <alignment vertical="center" wrapText="1"/>
    </xf>
    <xf numFmtId="44" fontId="5" fillId="0" borderId="4" xfId="1" applyFont="1" applyBorder="1" applyAlignment="1">
      <alignment vertical="center" wrapText="1"/>
    </xf>
    <xf numFmtId="44" fontId="7" fillId="2" borderId="15" xfId="1" applyFont="1" applyFill="1" applyBorder="1" applyAlignment="1">
      <alignment vertical="center" wrapText="1"/>
    </xf>
    <xf numFmtId="44" fontId="5" fillId="0" borderId="16" xfId="1" applyFont="1" applyBorder="1" applyAlignment="1">
      <alignment vertical="center" wrapText="1"/>
    </xf>
    <xf numFmtId="44" fontId="7" fillId="4" borderId="15" xfId="1" applyFont="1" applyFill="1" applyBorder="1" applyAlignment="1">
      <alignment vertical="center" wrapText="1"/>
    </xf>
    <xf numFmtId="44" fontId="7" fillId="6" borderId="3" xfId="1" applyFont="1" applyFill="1" applyBorder="1" applyAlignment="1">
      <alignment vertical="center" wrapText="1"/>
    </xf>
    <xf numFmtId="10" fontId="7" fillId="6" borderId="11" xfId="2" applyNumberFormat="1" applyFont="1" applyFill="1" applyBorder="1" applyAlignment="1">
      <alignment vertical="center" wrapText="1"/>
    </xf>
    <xf numFmtId="44" fontId="3" fillId="5" borderId="7" xfId="1" applyFont="1" applyFill="1" applyBorder="1" applyAlignment="1">
      <alignment horizontal="center" vertical="center" wrapText="1"/>
    </xf>
    <xf numFmtId="44" fontId="3" fillId="3" borderId="26" xfId="1" applyFont="1" applyFill="1" applyBorder="1" applyAlignment="1">
      <alignment horizontal="center" vertical="center" wrapText="1"/>
    </xf>
    <xf numFmtId="44" fontId="3" fillId="4" borderId="20" xfId="1" applyFont="1" applyFill="1" applyBorder="1" applyAlignment="1">
      <alignment horizontal="center" vertical="center" wrapText="1"/>
    </xf>
    <xf numFmtId="44" fontId="3" fillId="4" borderId="24" xfId="1" applyFont="1" applyFill="1" applyBorder="1" applyAlignment="1">
      <alignment horizontal="center" vertical="center" wrapText="1"/>
    </xf>
    <xf numFmtId="44" fontId="3" fillId="4" borderId="23" xfId="1" applyFont="1" applyFill="1" applyBorder="1" applyAlignment="1">
      <alignment horizontal="center" vertical="center" wrapText="1"/>
    </xf>
    <xf numFmtId="44" fontId="3" fillId="3" borderId="25" xfId="1"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1" xfId="0" applyFont="1" applyBorder="1" applyAlignment="1">
      <alignment horizontal="center" vertical="center" wrapText="1"/>
    </xf>
    <xf numFmtId="10" fontId="7" fillId="2" borderId="11" xfId="2" applyNumberFormat="1" applyFont="1" applyFill="1" applyBorder="1" applyAlignment="1">
      <alignment vertical="center" wrapText="1"/>
    </xf>
    <xf numFmtId="10" fontId="5" fillId="4" borderId="8" xfId="2" applyNumberFormat="1" applyFont="1" applyFill="1" applyBorder="1" applyAlignment="1">
      <alignment vertical="center" wrapText="1"/>
    </xf>
    <xf numFmtId="10" fontId="3" fillId="5" borderId="13" xfId="2" applyNumberFormat="1" applyFont="1" applyFill="1" applyBorder="1" applyAlignment="1">
      <alignment horizontal="center" vertical="center" wrapText="1"/>
    </xf>
    <xf numFmtId="10" fontId="5" fillId="7" borderId="8" xfId="2" applyNumberFormat="1" applyFont="1" applyFill="1" applyBorder="1" applyAlignment="1">
      <alignment vertical="center" wrapText="1"/>
    </xf>
    <xf numFmtId="44" fontId="5" fillId="4" borderId="9" xfId="1" applyFont="1" applyFill="1" applyBorder="1" applyAlignment="1">
      <alignment vertical="center" wrapText="1"/>
    </xf>
    <xf numFmtId="44" fontId="5" fillId="7" borderId="7" xfId="1" applyFont="1" applyFill="1" applyBorder="1" applyAlignment="1">
      <alignment vertical="center" wrapText="1"/>
    </xf>
    <xf numFmtId="10" fontId="5" fillId="7" borderId="13" xfId="2" applyNumberFormat="1" applyFont="1" applyFill="1" applyBorder="1" applyAlignment="1">
      <alignment vertical="center" wrapText="1"/>
    </xf>
    <xf numFmtId="10" fontId="5" fillId="4" borderId="13" xfId="2" applyNumberFormat="1" applyFont="1" applyFill="1" applyBorder="1" applyAlignment="1">
      <alignment vertical="center" wrapText="1"/>
    </xf>
    <xf numFmtId="10" fontId="3" fillId="0" borderId="0" xfId="0" applyNumberFormat="1" applyFont="1" applyAlignment="1">
      <alignment horizontal="center" vertical="center" wrapText="1"/>
    </xf>
    <xf numFmtId="10" fontId="5" fillId="0" borderId="0" xfId="0" applyNumberFormat="1" applyFont="1" applyAlignment="1">
      <alignment vertical="center" wrapText="1"/>
    </xf>
    <xf numFmtId="44" fontId="3" fillId="3" borderId="12" xfId="1" applyFont="1" applyFill="1" applyBorder="1" applyAlignment="1">
      <alignment horizontal="center" vertical="center" wrapText="1"/>
    </xf>
    <xf numFmtId="0" fontId="7" fillId="3" borderId="13" xfId="0" applyFont="1" applyFill="1" applyBorder="1" applyAlignment="1">
      <alignment horizontal="center" vertical="center" wrapText="1"/>
    </xf>
    <xf numFmtId="10" fontId="3" fillId="3" borderId="13" xfId="2" applyNumberFormat="1" applyFont="1" applyFill="1" applyBorder="1" applyAlignment="1">
      <alignment horizontal="center" vertical="center" wrapText="1"/>
    </xf>
    <xf numFmtId="44" fontId="7" fillId="2" borderId="10" xfId="1" applyFont="1" applyFill="1" applyBorder="1" applyAlignment="1">
      <alignment vertical="center" wrapText="1"/>
    </xf>
    <xf numFmtId="44" fontId="5" fillId="4" borderId="2" xfId="1" applyFont="1" applyFill="1" applyBorder="1" applyAlignment="1">
      <alignment vertical="center" wrapText="1"/>
    </xf>
    <xf numFmtId="10" fontId="7" fillId="2" borderId="8" xfId="2" applyNumberFormat="1" applyFont="1" applyFill="1" applyBorder="1" applyAlignment="1">
      <alignment vertical="center" wrapText="1"/>
    </xf>
    <xf numFmtId="44" fontId="5" fillId="4" borderId="12" xfId="1" applyFont="1" applyFill="1" applyBorder="1" applyAlignment="1">
      <alignment vertical="center" wrapText="1"/>
    </xf>
    <xf numFmtId="0" fontId="7" fillId="3" borderId="12" xfId="0" applyFont="1" applyFill="1" applyBorder="1" applyAlignment="1">
      <alignment horizontal="center" vertical="center" wrapText="1"/>
    </xf>
    <xf numFmtId="44" fontId="3" fillId="8" borderId="12" xfId="1" applyFont="1" applyFill="1" applyBorder="1" applyAlignment="1">
      <alignment horizontal="center" vertical="center" wrapText="1"/>
    </xf>
    <xf numFmtId="10" fontId="3" fillId="8" borderId="13" xfId="2" applyNumberFormat="1" applyFont="1" applyFill="1" applyBorder="1" applyAlignment="1">
      <alignment horizontal="center" vertical="center" wrapText="1"/>
    </xf>
    <xf numFmtId="44" fontId="5" fillId="9" borderId="10" xfId="1" applyFont="1" applyFill="1" applyBorder="1" applyAlignment="1">
      <alignment vertical="center" wrapText="1"/>
    </xf>
    <xf numFmtId="10" fontId="5" fillId="9" borderId="11" xfId="2" applyNumberFormat="1" applyFont="1" applyFill="1" applyBorder="1" applyAlignment="1">
      <alignment vertical="center" wrapText="1"/>
    </xf>
    <xf numFmtId="44" fontId="5" fillId="9" borderId="2" xfId="1" applyFont="1" applyFill="1" applyBorder="1" applyAlignment="1">
      <alignment vertical="center" wrapText="1"/>
    </xf>
    <xf numFmtId="44" fontId="5" fillId="9" borderId="14" xfId="1" applyFont="1" applyFill="1" applyBorder="1" applyAlignment="1">
      <alignment vertical="center" wrapText="1"/>
    </xf>
    <xf numFmtId="10" fontId="5" fillId="9" borderId="31" xfId="2" applyNumberFormat="1" applyFont="1" applyFill="1" applyBorder="1" applyAlignment="1">
      <alignment vertical="center" wrapText="1"/>
    </xf>
    <xf numFmtId="44" fontId="7" fillId="10" borderId="10" xfId="1" applyFont="1" applyFill="1" applyBorder="1" applyAlignment="1">
      <alignment vertical="center" wrapText="1"/>
    </xf>
    <xf numFmtId="10" fontId="7" fillId="10" borderId="11" xfId="2" applyNumberFormat="1" applyFont="1" applyFill="1" applyBorder="1" applyAlignment="1">
      <alignment vertical="center" wrapText="1"/>
    </xf>
    <xf numFmtId="10" fontId="5" fillId="9" borderId="8" xfId="2" applyNumberFormat="1" applyFont="1" applyFill="1" applyBorder="1" applyAlignment="1">
      <alignment vertical="center" wrapText="1"/>
    </xf>
    <xf numFmtId="44" fontId="3" fillId="2" borderId="32" xfId="1" applyFont="1" applyFill="1" applyBorder="1" applyAlignment="1">
      <alignment horizontal="left" vertical="center" wrapText="1"/>
    </xf>
    <xf numFmtId="44" fontId="3" fillId="10" borderId="32" xfId="1" applyFont="1" applyFill="1" applyBorder="1" applyAlignment="1">
      <alignment horizontal="left" vertical="center" wrapText="1"/>
    </xf>
    <xf numFmtId="44" fontId="3" fillId="6" borderId="32" xfId="1" applyFont="1" applyFill="1" applyBorder="1" applyAlignment="1">
      <alignment horizontal="left" vertical="center" wrapText="1"/>
    </xf>
    <xf numFmtId="44" fontId="7" fillId="0" borderId="15" xfId="1" applyFont="1" applyFill="1" applyBorder="1" applyAlignment="1">
      <alignment vertical="center" wrapText="1"/>
    </xf>
    <xf numFmtId="44" fontId="7" fillId="0" borderId="10" xfId="1" applyFont="1" applyFill="1" applyBorder="1" applyAlignment="1">
      <alignment vertical="center" wrapText="1"/>
    </xf>
    <xf numFmtId="44" fontId="7" fillId="0" borderId="3" xfId="1" applyFont="1" applyFill="1" applyBorder="1" applyAlignment="1">
      <alignment vertical="center" wrapText="1"/>
    </xf>
    <xf numFmtId="0" fontId="6" fillId="0" borderId="4" xfId="4" applyFont="1" applyBorder="1" applyAlignment="1">
      <alignment vertical="center"/>
    </xf>
    <xf numFmtId="10" fontId="7" fillId="9" borderId="11" xfId="2" applyNumberFormat="1" applyFont="1" applyFill="1" applyBorder="1" applyAlignment="1">
      <alignment vertical="center" wrapText="1"/>
    </xf>
    <xf numFmtId="10" fontId="7" fillId="7" borderId="11" xfId="2" applyNumberFormat="1" applyFont="1" applyFill="1" applyBorder="1" applyAlignment="1">
      <alignment vertical="center" wrapText="1"/>
    </xf>
    <xf numFmtId="44" fontId="7" fillId="4" borderId="10" xfId="1" applyFont="1" applyFill="1" applyBorder="1" applyAlignment="1">
      <alignment vertical="center" wrapText="1"/>
    </xf>
    <xf numFmtId="10" fontId="7" fillId="4" borderId="11" xfId="2" applyNumberFormat="1" applyFont="1" applyFill="1" applyBorder="1" applyAlignment="1">
      <alignment vertical="center" wrapText="1"/>
    </xf>
    <xf numFmtId="10" fontId="7" fillId="4" borderId="8" xfId="2" applyNumberFormat="1" applyFont="1" applyFill="1" applyBorder="1" applyAlignment="1">
      <alignment vertical="center" wrapText="1"/>
    </xf>
    <xf numFmtId="44" fontId="7" fillId="4" borderId="2" xfId="1" applyFont="1" applyFill="1" applyBorder="1" applyAlignment="1">
      <alignment vertical="center" wrapText="1"/>
    </xf>
    <xf numFmtId="44" fontId="3" fillId="2" borderId="33" xfId="1" applyFont="1" applyFill="1" applyBorder="1" applyAlignment="1">
      <alignment horizontal="left" vertical="center" wrapText="1"/>
    </xf>
    <xf numFmtId="44" fontId="3" fillId="10" borderId="33" xfId="1" applyFont="1" applyFill="1" applyBorder="1" applyAlignment="1">
      <alignment horizontal="left" vertical="center" wrapText="1"/>
    </xf>
    <xf numFmtId="44" fontId="3" fillId="6" borderId="33" xfId="1" applyFont="1" applyFill="1" applyBorder="1" applyAlignment="1">
      <alignment horizontal="left" vertical="center" wrapText="1"/>
    </xf>
    <xf numFmtId="44" fontId="3" fillId="4" borderId="33" xfId="1" applyFont="1" applyFill="1" applyBorder="1" applyAlignment="1">
      <alignment horizontal="left" vertical="center" wrapText="1"/>
    </xf>
    <xf numFmtId="44" fontId="3" fillId="4" borderId="32" xfId="1" applyFont="1" applyFill="1" applyBorder="1" applyAlignment="1">
      <alignment horizontal="left" vertical="center" wrapText="1"/>
    </xf>
    <xf numFmtId="44" fontId="5" fillId="9" borderId="12" xfId="1" applyFont="1" applyFill="1" applyBorder="1" applyAlignment="1">
      <alignment vertical="center" wrapText="1"/>
    </xf>
    <xf numFmtId="10" fontId="5" fillId="9" borderId="13" xfId="2" applyNumberFormat="1" applyFont="1" applyFill="1" applyBorder="1" applyAlignment="1">
      <alignment vertical="center" wrapText="1"/>
    </xf>
    <xf numFmtId="0" fontId="0" fillId="0" borderId="0" xfId="0" applyAlignment="1">
      <alignment wrapText="1"/>
    </xf>
    <xf numFmtId="0" fontId="12" fillId="0" borderId="0" xfId="0" applyFont="1" applyAlignment="1">
      <alignment vertical="center" wrapText="1"/>
    </xf>
    <xf numFmtId="0" fontId="13" fillId="0" borderId="0" xfId="0" applyFont="1" applyAlignment="1">
      <alignment vertical="center" wrapText="1"/>
    </xf>
    <xf numFmtId="0" fontId="14" fillId="0" borderId="0" xfId="0" applyFont="1" applyAlignment="1">
      <alignment wrapText="1"/>
    </xf>
    <xf numFmtId="0" fontId="15" fillId="0" borderId="0" xfId="0" applyFont="1" applyAlignment="1">
      <alignment vertical="center" wrapText="1"/>
    </xf>
    <xf numFmtId="0" fontId="0" fillId="0" borderId="0" xfId="0" applyAlignment="1">
      <alignment horizontal="left" wrapText="1" indent="3"/>
    </xf>
    <xf numFmtId="0" fontId="15" fillId="0" borderId="0" xfId="0" applyFont="1" applyAlignment="1">
      <alignment vertical="center"/>
    </xf>
    <xf numFmtId="0" fontId="14" fillId="0" borderId="0" xfId="0" applyFont="1"/>
    <xf numFmtId="0" fontId="18" fillId="0" borderId="0" xfId="0" applyFont="1" applyAlignment="1">
      <alignment vertical="center" wrapText="1"/>
    </xf>
    <xf numFmtId="0" fontId="19" fillId="0" borderId="0" xfId="0" applyFont="1" applyAlignment="1">
      <alignment wrapText="1"/>
    </xf>
    <xf numFmtId="0" fontId="15" fillId="0" borderId="0" xfId="0" applyFont="1" applyAlignment="1">
      <alignment horizontal="left" vertical="center" wrapText="1"/>
    </xf>
    <xf numFmtId="0" fontId="15" fillId="0" borderId="0" xfId="0" applyFont="1" applyAlignment="1">
      <alignment horizontal="left" vertical="center" wrapText="1" indent="3"/>
    </xf>
    <xf numFmtId="44" fontId="7" fillId="10" borderId="5" xfId="1" applyFont="1" applyFill="1" applyBorder="1" applyAlignment="1">
      <alignment vertical="center" wrapText="1"/>
    </xf>
    <xf numFmtId="10" fontId="7" fillId="10" borderId="34" xfId="2" applyNumberFormat="1" applyFont="1" applyFill="1" applyBorder="1" applyAlignment="1">
      <alignment vertical="center" wrapText="1"/>
    </xf>
    <xf numFmtId="44" fontId="7" fillId="6" borderId="5" xfId="1" applyFont="1" applyFill="1" applyBorder="1" applyAlignment="1">
      <alignment vertical="center" wrapText="1"/>
    </xf>
    <xf numFmtId="10" fontId="7" fillId="6" borderId="34" xfId="2" applyNumberFormat="1" applyFont="1" applyFill="1" applyBorder="1" applyAlignment="1">
      <alignment vertical="center" wrapText="1"/>
    </xf>
    <xf numFmtId="44" fontId="7" fillId="2" borderId="5" xfId="1" applyFont="1" applyFill="1" applyBorder="1" applyAlignment="1">
      <alignment vertical="center" wrapText="1"/>
    </xf>
    <xf numFmtId="10" fontId="7" fillId="2" borderId="34" xfId="2" applyNumberFormat="1" applyFont="1" applyFill="1" applyBorder="1" applyAlignment="1">
      <alignment vertical="center" wrapText="1"/>
    </xf>
    <xf numFmtId="0" fontId="0" fillId="0" borderId="0" xfId="0" applyAlignment="1">
      <alignment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44" fontId="5" fillId="11" borderId="12" xfId="1" applyFont="1" applyFill="1" applyBorder="1" applyAlignment="1">
      <alignment vertical="center" wrapText="1"/>
    </xf>
    <xf numFmtId="10" fontId="5" fillId="11" borderId="13" xfId="2" applyNumberFormat="1" applyFont="1" applyFill="1" applyBorder="1" applyAlignment="1">
      <alignment vertical="center" wrapText="1"/>
    </xf>
    <xf numFmtId="44" fontId="3" fillId="12" borderId="12" xfId="1" applyFont="1" applyFill="1" applyBorder="1" applyAlignment="1">
      <alignment horizontal="center" vertical="center" wrapText="1"/>
    </xf>
    <xf numFmtId="10" fontId="3" fillId="12" borderId="13" xfId="2" applyNumberFormat="1" applyFont="1" applyFill="1" applyBorder="1" applyAlignment="1">
      <alignment horizontal="center" vertical="center" wrapText="1"/>
    </xf>
    <xf numFmtId="44" fontId="7" fillId="13" borderId="5" xfId="1" applyFont="1" applyFill="1" applyBorder="1" applyAlignment="1">
      <alignment vertical="center" wrapText="1"/>
    </xf>
    <xf numFmtId="10" fontId="7" fillId="13" borderId="34" xfId="2" applyNumberFormat="1" applyFont="1" applyFill="1" applyBorder="1" applyAlignment="1">
      <alignment vertical="center" wrapText="1"/>
    </xf>
    <xf numFmtId="44" fontId="7" fillId="14" borderId="10" xfId="1" applyFont="1" applyFill="1" applyBorder="1" applyAlignment="1">
      <alignment vertical="center" wrapText="1"/>
    </xf>
    <xf numFmtId="10" fontId="7" fillId="14" borderId="11" xfId="2" applyNumberFormat="1" applyFont="1" applyFill="1" applyBorder="1" applyAlignment="1">
      <alignment vertical="center" wrapText="1"/>
    </xf>
    <xf numFmtId="44" fontId="5" fillId="15" borderId="2" xfId="1" applyFont="1" applyFill="1" applyBorder="1" applyAlignment="1">
      <alignment vertical="center" wrapText="1"/>
    </xf>
    <xf numFmtId="10" fontId="5" fillId="16" borderId="8" xfId="2" applyNumberFormat="1" applyFont="1" applyFill="1" applyBorder="1" applyAlignment="1">
      <alignment vertical="center" wrapText="1"/>
    </xf>
    <xf numFmtId="44" fontId="7" fillId="17" borderId="10" xfId="1" applyFont="1" applyFill="1" applyBorder="1" applyAlignment="1">
      <alignment vertical="center" wrapText="1"/>
    </xf>
    <xf numFmtId="44" fontId="5" fillId="17" borderId="2" xfId="1" applyFont="1" applyFill="1" applyBorder="1" applyAlignment="1">
      <alignment vertical="center" wrapText="1"/>
    </xf>
    <xf numFmtId="0" fontId="22" fillId="0" borderId="0" xfId="0" applyFont="1" applyAlignment="1">
      <alignment horizontal="left" vertical="center" wrapText="1" indent="3"/>
    </xf>
    <xf numFmtId="0" fontId="6" fillId="0" borderId="20" xfId="0" applyFont="1" applyBorder="1" applyAlignment="1">
      <alignment horizontal="left" vertical="center" wrapText="1"/>
    </xf>
    <xf numFmtId="10" fontId="7" fillId="10" borderId="15" xfId="2" applyNumberFormat="1" applyFont="1" applyFill="1" applyBorder="1" applyAlignment="1">
      <alignment vertical="center" wrapText="1"/>
    </xf>
    <xf numFmtId="10" fontId="7" fillId="6" borderId="15" xfId="2" applyNumberFormat="1" applyFont="1" applyFill="1" applyBorder="1" applyAlignment="1">
      <alignment vertical="center" wrapText="1"/>
    </xf>
    <xf numFmtId="10" fontId="7" fillId="2" borderId="15" xfId="2" applyNumberFormat="1" applyFont="1" applyFill="1" applyBorder="1" applyAlignment="1">
      <alignment vertical="center" wrapText="1"/>
    </xf>
    <xf numFmtId="10" fontId="7" fillId="2" borderId="16" xfId="2" applyNumberFormat="1" applyFont="1" applyFill="1" applyBorder="1" applyAlignment="1">
      <alignment vertical="center" wrapText="1"/>
    </xf>
    <xf numFmtId="44" fontId="3" fillId="10" borderId="35" xfId="1" applyFont="1" applyFill="1" applyBorder="1" applyAlignment="1">
      <alignment horizontal="left" vertical="center" wrapText="1"/>
    </xf>
    <xf numFmtId="44" fontId="3" fillId="6" borderId="35" xfId="1" applyFont="1" applyFill="1" applyBorder="1" applyAlignment="1">
      <alignment horizontal="left" vertical="center" wrapText="1"/>
    </xf>
    <xf numFmtId="44" fontId="3" fillId="2" borderId="35" xfId="1" applyFont="1" applyFill="1" applyBorder="1" applyAlignment="1">
      <alignment horizontal="left" vertical="center" wrapText="1"/>
    </xf>
    <xf numFmtId="0" fontId="24" fillId="0" borderId="0" xfId="0" applyFont="1" applyAlignment="1">
      <alignment horizontal="right" vertical="center"/>
    </xf>
    <xf numFmtId="0" fontId="5" fillId="0" borderId="0" xfId="0" applyFont="1"/>
    <xf numFmtId="0" fontId="0" fillId="0" borderId="0" xfId="0" applyAlignment="1">
      <alignment vertical="top" wrapText="1"/>
    </xf>
    <xf numFmtId="0" fontId="0" fillId="0" borderId="0" xfId="0" applyAlignment="1">
      <alignment horizontal="left" vertical="top" wrapText="1" indent="3"/>
    </xf>
    <xf numFmtId="0" fontId="3" fillId="0" borderId="2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6"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 xfId="0" applyFont="1" applyBorder="1" applyAlignment="1">
      <alignment horizontal="center" vertical="center" wrapText="1"/>
    </xf>
    <xf numFmtId="0" fontId="3" fillId="4" borderId="2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5" xfId="0" applyFont="1" applyFill="1" applyBorder="1" applyAlignment="1">
      <alignment horizontal="left" vertical="center" wrapText="1"/>
    </xf>
    <xf numFmtId="0" fontId="22" fillId="0" borderId="0" xfId="0" applyFont="1" applyAlignment="1">
      <alignment horizontal="left" vertical="center" wrapText="1" indent="3"/>
    </xf>
    <xf numFmtId="0" fontId="7" fillId="0" borderId="0" xfId="0" applyFont="1" applyAlignment="1">
      <alignment horizontal="left" indent="3"/>
    </xf>
    <xf numFmtId="0" fontId="3" fillId="3" borderId="26"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4" borderId="19"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0" borderId="2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24" fillId="0" borderId="36" xfId="0" applyFont="1" applyBorder="1" applyAlignment="1">
      <alignment horizontal="left" vertical="center" wrapText="1"/>
    </xf>
    <xf numFmtId="0" fontId="3" fillId="4" borderId="20" xfId="0" applyFont="1" applyFill="1" applyBorder="1" applyAlignment="1">
      <alignment horizontal="left" vertical="center" wrapText="1"/>
    </xf>
    <xf numFmtId="0" fontId="3" fillId="4" borderId="1" xfId="0" applyFont="1" applyFill="1" applyBorder="1" applyAlignment="1">
      <alignment horizontal="left" vertical="center" wrapText="1"/>
    </xf>
    <xf numFmtId="0" fontId="3" fillId="4" borderId="16" xfId="0" applyFont="1" applyFill="1" applyBorder="1" applyAlignment="1">
      <alignment horizontal="left" vertical="center" wrapText="1"/>
    </xf>
    <xf numFmtId="0" fontId="3" fillId="4" borderId="20" xfId="0" applyFont="1" applyFill="1" applyBorder="1" applyAlignment="1">
      <alignment horizontal="left" vertical="center"/>
    </xf>
    <xf numFmtId="0" fontId="3" fillId="4" borderId="1" xfId="0" applyFont="1" applyFill="1" applyBorder="1" applyAlignment="1">
      <alignment horizontal="left" vertical="center"/>
    </xf>
    <xf numFmtId="0" fontId="3" fillId="4" borderId="16" xfId="0" applyFont="1" applyFill="1" applyBorder="1" applyAlignment="1">
      <alignment horizontal="left" vertical="center"/>
    </xf>
    <xf numFmtId="0" fontId="3" fillId="2" borderId="24" xfId="0" applyFont="1" applyFill="1" applyBorder="1" applyAlignment="1">
      <alignment horizontal="left" vertical="center" wrapText="1"/>
    </xf>
    <xf numFmtId="0" fontId="3" fillId="2" borderId="29" xfId="0" applyFont="1" applyFill="1" applyBorder="1" applyAlignment="1">
      <alignment horizontal="left" vertical="center" wrapText="1"/>
    </xf>
    <xf numFmtId="0" fontId="3" fillId="2" borderId="18" xfId="0" applyFont="1" applyFill="1" applyBorder="1" applyAlignment="1">
      <alignment horizontal="left" vertical="center" wrapText="1"/>
    </xf>
    <xf numFmtId="0" fontId="3" fillId="4" borderId="19" xfId="0" applyFont="1" applyFill="1" applyBorder="1" applyAlignment="1">
      <alignment horizontal="left" vertical="center"/>
    </xf>
    <xf numFmtId="0" fontId="3" fillId="4" borderId="28" xfId="0" applyFont="1" applyFill="1" applyBorder="1" applyAlignment="1">
      <alignment horizontal="left" vertical="center"/>
    </xf>
    <xf numFmtId="0" fontId="3" fillId="4" borderId="17" xfId="0" applyFont="1" applyFill="1" applyBorder="1" applyAlignment="1">
      <alignment horizontal="left" vertical="center"/>
    </xf>
    <xf numFmtId="0" fontId="3" fillId="2" borderId="21"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3" fillId="2" borderId="22" xfId="0" applyFont="1" applyFill="1" applyBorder="1" applyAlignment="1">
      <alignment horizontal="left" vertical="center" wrapText="1"/>
    </xf>
    <xf numFmtId="0" fontId="8" fillId="4" borderId="26" xfId="0" applyFont="1" applyFill="1" applyBorder="1" applyAlignment="1">
      <alignment horizontal="right" vertical="center" wrapText="1"/>
    </xf>
    <xf numFmtId="0" fontId="8" fillId="4" borderId="6" xfId="0" applyFont="1" applyFill="1" applyBorder="1" applyAlignment="1">
      <alignment horizontal="right" vertical="center" wrapText="1"/>
    </xf>
    <xf numFmtId="0" fontId="8" fillId="4" borderId="9" xfId="0" applyFont="1" applyFill="1" applyBorder="1" applyAlignment="1">
      <alignment horizontal="right"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wrapText="1"/>
    </xf>
    <xf numFmtId="0" fontId="15" fillId="18" borderId="0" xfId="0" applyFont="1" applyFill="1" applyAlignment="1">
      <alignment vertical="center" wrapText="1"/>
    </xf>
    <xf numFmtId="0" fontId="0" fillId="18" borderId="0" xfId="0" applyFill="1" applyAlignment="1">
      <alignment wrapText="1"/>
    </xf>
    <xf numFmtId="0" fontId="0" fillId="18" borderId="0" xfId="0" applyFill="1" applyAlignment="1">
      <alignment horizontal="left" wrapText="1" indent="3"/>
    </xf>
    <xf numFmtId="0" fontId="0" fillId="18" borderId="0" xfId="0" applyFill="1" applyAlignment="1">
      <alignment horizontal="left" vertical="top" wrapText="1" indent="3"/>
    </xf>
    <xf numFmtId="0" fontId="11" fillId="18" borderId="0" xfId="0" applyFont="1" applyFill="1" applyAlignment="1">
      <alignment horizontal="left" vertical="top" wrapText="1"/>
    </xf>
    <xf numFmtId="0" fontId="0" fillId="18" borderId="0" xfId="0" applyFill="1" applyAlignment="1">
      <alignment vertical="top" wrapText="1"/>
    </xf>
    <xf numFmtId="0" fontId="15" fillId="18" borderId="0" xfId="0" applyFont="1" applyFill="1" applyAlignment="1">
      <alignment horizontal="left" vertical="center" wrapText="1" indent="2"/>
    </xf>
    <xf numFmtId="0" fontId="15" fillId="18" borderId="0" xfId="0" applyFont="1" applyFill="1" applyAlignment="1">
      <alignment horizontal="left" vertical="center" wrapText="1"/>
    </xf>
  </cellXfs>
  <cellStyles count="5">
    <cellStyle name="Currency" xfId="1" builtinId="4"/>
    <cellStyle name="Normal" xfId="0" builtinId="0"/>
    <cellStyle name="Normal 2" xfId="4" xr:uid="{00000000-0005-0000-0000-000002000000}"/>
    <cellStyle name="Normal 3 3" xfId="3" xr:uid="{00000000-0005-0000-0000-000003000000}"/>
    <cellStyle name="Percent" xfId="2" builtinId="5"/>
  </cellStyles>
  <dxfs count="8">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AF1D3"/>
      <color rgb="FFF5E4A9"/>
      <color rgb="FFF0D77D"/>
      <color rgb="FFDF82E1"/>
      <color rgb="FFF2DCDB"/>
      <color rgb="FFE4DFEC"/>
      <color rgb="FFEBF1DE"/>
      <color rgb="FFEBEEDE"/>
      <color rgb="FFCCFF99"/>
      <color rgb="FFC4D7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306917</xdr:colOff>
      <xdr:row>9</xdr:row>
      <xdr:rowOff>116412</xdr:rowOff>
    </xdr:from>
    <xdr:to>
      <xdr:col>3</xdr:col>
      <xdr:colOff>311145</xdr:colOff>
      <xdr:row>9</xdr:row>
      <xdr:rowOff>745058</xdr:rowOff>
    </xdr:to>
    <xdr:cxnSp macro="">
      <xdr:nvCxnSpPr>
        <xdr:cNvPr id="2" name="Straight Arrow Connector 1">
          <a:extLst>
            <a:ext uri="{FF2B5EF4-FFF2-40B4-BE49-F238E27FC236}">
              <a16:creationId xmlns:a16="http://schemas.microsoft.com/office/drawing/2014/main" id="{201B3919-DA94-43A7-8CD6-E6C60BF96B22}"/>
            </a:ext>
          </a:extLst>
        </xdr:cNvPr>
        <xdr:cNvCxnSpPr/>
      </xdr:nvCxnSpPr>
      <xdr:spPr>
        <a:xfrm>
          <a:off x="7133167" y="3153829"/>
          <a:ext cx="4228" cy="628646"/>
        </a:xfrm>
        <a:prstGeom prst="straightConnector1">
          <a:avLst/>
        </a:prstGeom>
        <a:ln w="3810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364067</xdr:colOff>
      <xdr:row>9</xdr:row>
      <xdr:rowOff>131228</xdr:rowOff>
    </xdr:from>
    <xdr:to>
      <xdr:col>1</xdr:col>
      <xdr:colOff>368295</xdr:colOff>
      <xdr:row>9</xdr:row>
      <xdr:rowOff>759874</xdr:rowOff>
    </xdr:to>
    <xdr:cxnSp macro="">
      <xdr:nvCxnSpPr>
        <xdr:cNvPr id="7" name="Straight Arrow Connector 6">
          <a:extLst>
            <a:ext uri="{FF2B5EF4-FFF2-40B4-BE49-F238E27FC236}">
              <a16:creationId xmlns:a16="http://schemas.microsoft.com/office/drawing/2014/main" id="{72E76899-9899-4271-8686-4BAE65146BD6}"/>
            </a:ext>
          </a:extLst>
        </xdr:cNvPr>
        <xdr:cNvCxnSpPr/>
      </xdr:nvCxnSpPr>
      <xdr:spPr>
        <a:xfrm>
          <a:off x="2639484" y="3168645"/>
          <a:ext cx="4228" cy="628646"/>
        </a:xfrm>
        <a:prstGeom prst="straightConnector1">
          <a:avLst/>
        </a:prstGeom>
        <a:ln w="3810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304800" cy="302419"/>
    <xdr:sp macro="" textlink="">
      <xdr:nvSpPr>
        <xdr:cNvPr id="2" name="AutoShape 1" descr="Image result for dhec hiv ryan white">
          <a:extLst>
            <a:ext uri="{FF2B5EF4-FFF2-40B4-BE49-F238E27FC236}">
              <a16:creationId xmlns:a16="http://schemas.microsoft.com/office/drawing/2014/main" id="{B038579B-A1A0-41B4-B017-48F10046E05E}"/>
            </a:ext>
          </a:extLst>
        </xdr:cNvPr>
        <xdr:cNvSpPr>
          <a:spLocks noChangeAspect="1" noChangeArrowheads="1"/>
        </xdr:cNvSpPr>
      </xdr:nvSpPr>
      <xdr:spPr bwMode="auto">
        <a:xfrm>
          <a:off x="0" y="0"/>
          <a:ext cx="304800" cy="30241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0</xdr:row>
      <xdr:rowOff>0</xdr:rowOff>
    </xdr:from>
    <xdr:ext cx="304800" cy="302419"/>
    <xdr:sp macro="" textlink="">
      <xdr:nvSpPr>
        <xdr:cNvPr id="3" name="AutoShape 3" descr="Image result for dhec hiv ryan white">
          <a:extLst>
            <a:ext uri="{FF2B5EF4-FFF2-40B4-BE49-F238E27FC236}">
              <a16:creationId xmlns:a16="http://schemas.microsoft.com/office/drawing/2014/main" id="{368FDC81-602B-45CE-8C54-E9714051245C}"/>
            </a:ext>
          </a:extLst>
        </xdr:cNvPr>
        <xdr:cNvSpPr>
          <a:spLocks noChangeAspect="1" noChangeArrowheads="1"/>
        </xdr:cNvSpPr>
      </xdr:nvSpPr>
      <xdr:spPr bwMode="auto">
        <a:xfrm>
          <a:off x="0" y="0"/>
          <a:ext cx="304800" cy="30241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0</xdr:row>
      <xdr:rowOff>0</xdr:rowOff>
    </xdr:from>
    <xdr:ext cx="304800" cy="302419"/>
    <xdr:sp macro="" textlink="">
      <xdr:nvSpPr>
        <xdr:cNvPr id="4" name="AutoShape 1" descr="Image result for dhec hiv ryan white">
          <a:extLst>
            <a:ext uri="{FF2B5EF4-FFF2-40B4-BE49-F238E27FC236}">
              <a16:creationId xmlns:a16="http://schemas.microsoft.com/office/drawing/2014/main" id="{6E1379F9-A6EB-4028-9512-6A0F874DB1B3}"/>
            </a:ext>
          </a:extLst>
        </xdr:cNvPr>
        <xdr:cNvSpPr>
          <a:spLocks noChangeAspect="1" noChangeArrowheads="1"/>
        </xdr:cNvSpPr>
      </xdr:nvSpPr>
      <xdr:spPr bwMode="auto">
        <a:xfrm>
          <a:off x="0" y="0"/>
          <a:ext cx="304800" cy="30241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0</xdr:row>
      <xdr:rowOff>0</xdr:rowOff>
    </xdr:from>
    <xdr:ext cx="304800" cy="302419"/>
    <xdr:sp macro="" textlink="">
      <xdr:nvSpPr>
        <xdr:cNvPr id="5" name="AutoShape 3" descr="Image result for dhec hiv ryan white">
          <a:extLst>
            <a:ext uri="{FF2B5EF4-FFF2-40B4-BE49-F238E27FC236}">
              <a16:creationId xmlns:a16="http://schemas.microsoft.com/office/drawing/2014/main" id="{BD75290A-FFBC-4DF3-8E0F-B13522FAE9E9}"/>
            </a:ext>
          </a:extLst>
        </xdr:cNvPr>
        <xdr:cNvSpPr>
          <a:spLocks noChangeAspect="1" noChangeArrowheads="1"/>
        </xdr:cNvSpPr>
      </xdr:nvSpPr>
      <xdr:spPr bwMode="auto">
        <a:xfrm>
          <a:off x="0" y="0"/>
          <a:ext cx="304800" cy="30241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0</xdr:row>
      <xdr:rowOff>0</xdr:rowOff>
    </xdr:from>
    <xdr:ext cx="304800" cy="302419"/>
    <xdr:sp macro="" textlink="">
      <xdr:nvSpPr>
        <xdr:cNvPr id="6" name="AutoShape 1" descr="Image result for dhec hiv ryan white">
          <a:extLst>
            <a:ext uri="{FF2B5EF4-FFF2-40B4-BE49-F238E27FC236}">
              <a16:creationId xmlns:a16="http://schemas.microsoft.com/office/drawing/2014/main" id="{F8ADBA4A-F5F3-4E08-B811-E05665A54910}"/>
            </a:ext>
          </a:extLst>
        </xdr:cNvPr>
        <xdr:cNvSpPr>
          <a:spLocks noChangeAspect="1" noChangeArrowheads="1"/>
        </xdr:cNvSpPr>
      </xdr:nvSpPr>
      <xdr:spPr bwMode="auto">
        <a:xfrm>
          <a:off x="0" y="0"/>
          <a:ext cx="304800" cy="30241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0</xdr:row>
      <xdr:rowOff>0</xdr:rowOff>
    </xdr:from>
    <xdr:ext cx="304800" cy="302419"/>
    <xdr:sp macro="" textlink="">
      <xdr:nvSpPr>
        <xdr:cNvPr id="7" name="AutoShape 3" descr="Image result for dhec hiv ryan white">
          <a:extLst>
            <a:ext uri="{FF2B5EF4-FFF2-40B4-BE49-F238E27FC236}">
              <a16:creationId xmlns:a16="http://schemas.microsoft.com/office/drawing/2014/main" id="{15326925-DA7F-4D33-A2BF-EF66F0825459}"/>
            </a:ext>
          </a:extLst>
        </xdr:cNvPr>
        <xdr:cNvSpPr>
          <a:spLocks noChangeAspect="1" noChangeArrowheads="1"/>
        </xdr:cNvSpPr>
      </xdr:nvSpPr>
      <xdr:spPr bwMode="auto">
        <a:xfrm>
          <a:off x="0" y="0"/>
          <a:ext cx="304800" cy="30241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0</xdr:row>
      <xdr:rowOff>0</xdr:rowOff>
    </xdr:from>
    <xdr:ext cx="304800" cy="302419"/>
    <xdr:sp macro="" textlink="">
      <xdr:nvSpPr>
        <xdr:cNvPr id="8" name="AutoShape 1" descr="Image result for dhec hiv ryan white">
          <a:extLst>
            <a:ext uri="{FF2B5EF4-FFF2-40B4-BE49-F238E27FC236}">
              <a16:creationId xmlns:a16="http://schemas.microsoft.com/office/drawing/2014/main" id="{B5318CC8-4D47-441A-A133-C943DA2A5B46}"/>
            </a:ext>
          </a:extLst>
        </xdr:cNvPr>
        <xdr:cNvSpPr>
          <a:spLocks noChangeAspect="1" noChangeArrowheads="1"/>
        </xdr:cNvSpPr>
      </xdr:nvSpPr>
      <xdr:spPr bwMode="auto">
        <a:xfrm>
          <a:off x="0" y="0"/>
          <a:ext cx="304800" cy="30241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0</xdr:row>
      <xdr:rowOff>0</xdr:rowOff>
    </xdr:from>
    <xdr:ext cx="304800" cy="302419"/>
    <xdr:sp macro="" textlink="">
      <xdr:nvSpPr>
        <xdr:cNvPr id="9" name="AutoShape 3" descr="Image result for dhec hiv ryan white">
          <a:extLst>
            <a:ext uri="{FF2B5EF4-FFF2-40B4-BE49-F238E27FC236}">
              <a16:creationId xmlns:a16="http://schemas.microsoft.com/office/drawing/2014/main" id="{6625E6D7-8951-433E-BA55-5AF822F17A13}"/>
            </a:ext>
          </a:extLst>
        </xdr:cNvPr>
        <xdr:cNvSpPr>
          <a:spLocks noChangeAspect="1" noChangeArrowheads="1"/>
        </xdr:cNvSpPr>
      </xdr:nvSpPr>
      <xdr:spPr bwMode="auto">
        <a:xfrm>
          <a:off x="0" y="0"/>
          <a:ext cx="304800" cy="30241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34"/>
  <sheetViews>
    <sheetView tabSelected="1" zoomScale="80" zoomScaleNormal="80" workbookViewId="0">
      <selection activeCell="A48" sqref="A48"/>
    </sheetView>
  </sheetViews>
  <sheetFormatPr defaultColWidth="8.6328125" defaultRowHeight="14.5" x14ac:dyDescent="0.35"/>
  <cols>
    <col min="1" max="1" width="180.54296875" style="72" customWidth="1"/>
    <col min="2" max="2" width="37.08984375" style="72" customWidth="1"/>
    <col min="3" max="16384" width="8.6328125" style="72"/>
  </cols>
  <sheetData>
    <row r="1" spans="1:3" ht="21" x14ac:dyDescent="0.35">
      <c r="A1" s="73" t="s">
        <v>84</v>
      </c>
      <c r="B1" s="73"/>
      <c r="C1" s="73"/>
    </row>
    <row r="3" spans="1:3" s="75" customFormat="1" ht="18.5" x14ac:dyDescent="0.45">
      <c r="A3" s="74" t="s">
        <v>56</v>
      </c>
      <c r="B3" s="74"/>
      <c r="C3" s="74"/>
    </row>
    <row r="4" spans="1:3" x14ac:dyDescent="0.35">
      <c r="A4" s="76"/>
      <c r="B4" s="76"/>
      <c r="C4" s="76"/>
    </row>
    <row r="5" spans="1:3" x14ac:dyDescent="0.35">
      <c r="A5" s="72" t="s">
        <v>85</v>
      </c>
    </row>
    <row r="6" spans="1:3" x14ac:dyDescent="0.35">
      <c r="A6" s="160" t="s">
        <v>200</v>
      </c>
      <c r="B6" s="76"/>
      <c r="C6" s="76"/>
    </row>
    <row r="8" spans="1:3" s="75" customFormat="1" ht="18.5" x14ac:dyDescent="0.45">
      <c r="A8" s="74" t="s">
        <v>57</v>
      </c>
      <c r="B8" s="74"/>
      <c r="C8" s="74"/>
    </row>
    <row r="10" spans="1:3" ht="29" x14ac:dyDescent="0.35">
      <c r="A10" s="72" t="s">
        <v>96</v>
      </c>
    </row>
    <row r="11" spans="1:3" x14ac:dyDescent="0.35">
      <c r="A11" s="83" t="s">
        <v>175</v>
      </c>
      <c r="B11" s="76"/>
      <c r="C11" s="76"/>
    </row>
    <row r="13" spans="1:3" x14ac:dyDescent="0.35">
      <c r="A13" s="76" t="s">
        <v>94</v>
      </c>
      <c r="B13" s="76"/>
      <c r="C13" s="76"/>
    </row>
    <row r="14" spans="1:3" x14ac:dyDescent="0.35">
      <c r="A14" s="83" t="s">
        <v>114</v>
      </c>
      <c r="B14" s="76"/>
      <c r="C14" s="76"/>
    </row>
    <row r="15" spans="1:3" ht="15" customHeight="1" x14ac:dyDescent="0.35">
      <c r="A15" s="83" t="s">
        <v>86</v>
      </c>
      <c r="B15" s="76"/>
      <c r="C15" s="76"/>
    </row>
    <row r="16" spans="1:3" x14ac:dyDescent="0.35">
      <c r="A16" s="76"/>
      <c r="B16" s="76"/>
      <c r="C16" s="76"/>
    </row>
    <row r="17" spans="1:3" ht="29" x14ac:dyDescent="0.35">
      <c r="A17" s="76" t="s">
        <v>176</v>
      </c>
      <c r="B17" s="76"/>
      <c r="C17" s="76"/>
    </row>
    <row r="18" spans="1:3" x14ac:dyDescent="0.35">
      <c r="A18" s="76"/>
      <c r="B18" s="76"/>
      <c r="C18" s="76"/>
    </row>
    <row r="19" spans="1:3" x14ac:dyDescent="0.35">
      <c r="A19" s="76" t="s">
        <v>177</v>
      </c>
      <c r="B19" s="76"/>
      <c r="C19" s="76"/>
    </row>
    <row r="21" spans="1:3" s="75" customFormat="1" ht="18.5" x14ac:dyDescent="0.45">
      <c r="A21" s="74" t="s">
        <v>58</v>
      </c>
      <c r="B21" s="74"/>
      <c r="C21" s="74"/>
    </row>
    <row r="23" spans="1:3" x14ac:dyDescent="0.35">
      <c r="A23" s="161" t="s">
        <v>181</v>
      </c>
    </row>
    <row r="25" spans="1:3" ht="29" x14ac:dyDescent="0.35">
      <c r="A25" s="72" t="s">
        <v>182</v>
      </c>
    </row>
    <row r="26" spans="1:3" x14ac:dyDescent="0.35">
      <c r="A26" s="117"/>
    </row>
    <row r="27" spans="1:3" x14ac:dyDescent="0.35">
      <c r="A27" s="72" t="s">
        <v>183</v>
      </c>
      <c r="B27" s="76"/>
      <c r="C27" s="76"/>
    </row>
    <row r="28" spans="1:3" x14ac:dyDescent="0.35">
      <c r="A28" s="162" t="s">
        <v>186</v>
      </c>
    </row>
    <row r="29" spans="1:3" x14ac:dyDescent="0.35">
      <c r="A29" s="162" t="s">
        <v>191</v>
      </c>
    </row>
    <row r="30" spans="1:3" ht="29" x14ac:dyDescent="0.35">
      <c r="A30" s="163" t="s">
        <v>187</v>
      </c>
    </row>
    <row r="31" spans="1:3" x14ac:dyDescent="0.35">
      <c r="B31" s="76"/>
      <c r="C31" s="76"/>
    </row>
    <row r="32" spans="1:3" ht="43.5" x14ac:dyDescent="0.35">
      <c r="A32" s="76" t="s">
        <v>184</v>
      </c>
    </row>
    <row r="33" spans="1:3" x14ac:dyDescent="0.35">
      <c r="A33" s="76"/>
    </row>
    <row r="34" spans="1:3" s="75" customFormat="1" ht="29" x14ac:dyDescent="0.45">
      <c r="A34" s="90" t="s">
        <v>185</v>
      </c>
      <c r="B34" s="76"/>
      <c r="C34" s="76"/>
    </row>
    <row r="36" spans="1:3" x14ac:dyDescent="0.35">
      <c r="A36" s="76" t="s">
        <v>192</v>
      </c>
      <c r="B36" s="76"/>
      <c r="C36" s="76"/>
    </row>
    <row r="37" spans="1:3" x14ac:dyDescent="0.35">
      <c r="A37" s="90"/>
      <c r="B37" s="76"/>
      <c r="C37" s="76"/>
    </row>
    <row r="38" spans="1:3" s="75" customFormat="1" ht="18.5" x14ac:dyDescent="0.45">
      <c r="A38" s="76" t="s">
        <v>193</v>
      </c>
      <c r="B38" s="74"/>
      <c r="C38" s="74"/>
    </row>
    <row r="39" spans="1:3" s="75" customFormat="1" ht="18.5" x14ac:dyDescent="0.45">
      <c r="A39" s="76"/>
      <c r="B39" s="74"/>
      <c r="C39" s="74"/>
    </row>
    <row r="40" spans="1:3" ht="29" x14ac:dyDescent="0.35">
      <c r="A40" s="164" t="s">
        <v>201</v>
      </c>
    </row>
    <row r="42" spans="1:3" ht="29" x14ac:dyDescent="0.35">
      <c r="A42" s="165" t="s">
        <v>194</v>
      </c>
      <c r="B42" s="116"/>
      <c r="C42" s="116"/>
    </row>
    <row r="44" spans="1:3" s="75" customFormat="1" ht="18.5" x14ac:dyDescent="0.45">
      <c r="A44" s="74" t="s">
        <v>59</v>
      </c>
      <c r="B44" s="76"/>
      <c r="C44" s="76"/>
    </row>
    <row r="45" spans="1:3" s="79" customFormat="1" ht="18.5" x14ac:dyDescent="0.45">
      <c r="A45" s="76"/>
      <c r="B45" s="78"/>
      <c r="C45" s="78"/>
    </row>
    <row r="46" spans="1:3" s="75" customFormat="1" ht="18.5" x14ac:dyDescent="0.45">
      <c r="A46" s="76" t="s">
        <v>115</v>
      </c>
      <c r="B46" s="76"/>
      <c r="C46" s="76"/>
    </row>
    <row r="47" spans="1:3" s="75" customFormat="1" ht="18.5" x14ac:dyDescent="0.45">
      <c r="A47" s="76"/>
      <c r="B47" s="76"/>
      <c r="C47" s="76"/>
    </row>
    <row r="48" spans="1:3" s="81" customFormat="1" ht="29" x14ac:dyDescent="0.35">
      <c r="A48" s="76" t="s">
        <v>116</v>
      </c>
      <c r="B48" s="80"/>
      <c r="C48" s="80"/>
    </row>
    <row r="49" spans="1:3" x14ac:dyDescent="0.35">
      <c r="A49" s="78"/>
    </row>
    <row r="50" spans="1:3" x14ac:dyDescent="0.35">
      <c r="A50" s="76" t="s">
        <v>117</v>
      </c>
      <c r="B50" s="76"/>
      <c r="C50" s="76"/>
    </row>
    <row r="51" spans="1:3" x14ac:dyDescent="0.35">
      <c r="A51" s="76"/>
    </row>
    <row r="52" spans="1:3" ht="15.5" x14ac:dyDescent="0.35">
      <c r="A52" s="80" t="s">
        <v>60</v>
      </c>
      <c r="B52" s="76"/>
      <c r="C52" s="76"/>
    </row>
    <row r="53" spans="1:3" x14ac:dyDescent="0.35">
      <c r="B53" s="76"/>
      <c r="C53" s="76"/>
    </row>
    <row r="54" spans="1:3" s="81" customFormat="1" ht="29" x14ac:dyDescent="0.35">
      <c r="A54" s="160" t="s">
        <v>195</v>
      </c>
      <c r="B54" s="80"/>
      <c r="C54" s="80"/>
    </row>
    <row r="56" spans="1:3" ht="43.5" x14ac:dyDescent="0.35">
      <c r="A56" s="76" t="s">
        <v>97</v>
      </c>
      <c r="B56" s="76"/>
      <c r="C56" s="76"/>
    </row>
    <row r="57" spans="1:3" s="81" customFormat="1" ht="29" x14ac:dyDescent="0.35">
      <c r="A57" s="166" t="s">
        <v>196</v>
      </c>
    </row>
    <row r="58" spans="1:3" s="81" customFormat="1" ht="15.5" x14ac:dyDescent="0.35">
      <c r="A58" s="166" t="s">
        <v>188</v>
      </c>
    </row>
    <row r="59" spans="1:3" s="81" customFormat="1" ht="15.5" x14ac:dyDescent="0.35">
      <c r="A59" s="166" t="s">
        <v>189</v>
      </c>
    </row>
    <row r="60" spans="1:3" x14ac:dyDescent="0.35">
      <c r="A60" s="76"/>
    </row>
    <row r="61" spans="1:3" ht="29" x14ac:dyDescent="0.35">
      <c r="A61" s="76" t="s">
        <v>176</v>
      </c>
      <c r="B61" s="76"/>
      <c r="C61" s="76"/>
    </row>
    <row r="62" spans="1:3" x14ac:dyDescent="0.35">
      <c r="A62" s="76"/>
    </row>
    <row r="63" spans="1:3" s="81" customFormat="1" ht="15.5" x14ac:dyDescent="0.35">
      <c r="A63" s="76" t="s">
        <v>177</v>
      </c>
      <c r="B63" s="80"/>
      <c r="C63" s="80"/>
    </row>
    <row r="64" spans="1:3" x14ac:dyDescent="0.35">
      <c r="A64" s="76"/>
    </row>
    <row r="65" spans="1:3" x14ac:dyDescent="0.35">
      <c r="A65" s="76" t="s">
        <v>118</v>
      </c>
      <c r="B65" s="76"/>
      <c r="C65" s="76"/>
    </row>
    <row r="66" spans="1:3" x14ac:dyDescent="0.35">
      <c r="A66" s="76"/>
      <c r="B66" s="76"/>
      <c r="C66" s="76"/>
    </row>
    <row r="67" spans="1:3" ht="15.5" x14ac:dyDescent="0.35">
      <c r="A67" s="80" t="s">
        <v>61</v>
      </c>
      <c r="B67" s="76"/>
      <c r="C67" s="76"/>
    </row>
    <row r="68" spans="1:3" x14ac:dyDescent="0.35">
      <c r="B68" s="76"/>
      <c r="C68" s="76"/>
    </row>
    <row r="69" spans="1:3" x14ac:dyDescent="0.35">
      <c r="A69" s="76" t="s">
        <v>87</v>
      </c>
      <c r="B69" s="76"/>
      <c r="C69" s="76"/>
    </row>
    <row r="70" spans="1:3" x14ac:dyDescent="0.35">
      <c r="B70" s="76"/>
      <c r="C70" s="76"/>
    </row>
    <row r="71" spans="1:3" x14ac:dyDescent="0.35">
      <c r="A71" s="76" t="s">
        <v>88</v>
      </c>
      <c r="B71" s="76"/>
      <c r="C71" s="76"/>
    </row>
    <row r="72" spans="1:3" x14ac:dyDescent="0.35">
      <c r="B72" s="76"/>
      <c r="C72" s="76"/>
    </row>
    <row r="73" spans="1:3" x14ac:dyDescent="0.35">
      <c r="A73" s="76" t="s">
        <v>119</v>
      </c>
      <c r="B73" s="76"/>
      <c r="C73" s="76"/>
    </row>
    <row r="74" spans="1:3" s="81" customFormat="1" ht="15.5" x14ac:dyDescent="0.35">
      <c r="A74" s="72"/>
      <c r="B74" s="80"/>
      <c r="C74" s="80"/>
    </row>
    <row r="75" spans="1:3" s="81" customFormat="1" ht="29" x14ac:dyDescent="0.35">
      <c r="A75" s="76" t="s">
        <v>178</v>
      </c>
      <c r="B75" s="80"/>
      <c r="C75" s="80"/>
    </row>
    <row r="76" spans="1:3" s="81" customFormat="1" ht="15.5" x14ac:dyDescent="0.35">
      <c r="A76" s="76"/>
      <c r="B76" s="80"/>
      <c r="C76" s="80"/>
    </row>
    <row r="77" spans="1:3" s="81" customFormat="1" ht="15.5" x14ac:dyDescent="0.35">
      <c r="A77" s="76" t="s">
        <v>180</v>
      </c>
      <c r="B77" s="80"/>
      <c r="C77" s="80"/>
    </row>
    <row r="78" spans="1:3" s="81" customFormat="1" ht="15.5" x14ac:dyDescent="0.35">
      <c r="A78" s="72"/>
      <c r="B78" s="80"/>
      <c r="C78" s="80"/>
    </row>
    <row r="79" spans="1:3" s="81" customFormat="1" ht="15.5" x14ac:dyDescent="0.35">
      <c r="A79" s="80" t="s">
        <v>62</v>
      </c>
      <c r="B79" s="80"/>
      <c r="C79" s="80"/>
    </row>
    <row r="80" spans="1:3" s="81" customFormat="1" ht="15.5" x14ac:dyDescent="0.35">
      <c r="A80" s="72"/>
      <c r="B80" s="80"/>
      <c r="C80" s="80"/>
    </row>
    <row r="81" spans="1:3" ht="43.5" x14ac:dyDescent="0.35">
      <c r="A81" s="72" t="s">
        <v>171</v>
      </c>
    </row>
    <row r="82" spans="1:3" s="81" customFormat="1" ht="15.5" x14ac:dyDescent="0.35">
      <c r="A82" s="77" t="s">
        <v>63</v>
      </c>
      <c r="B82" s="80"/>
      <c r="C82" s="80"/>
    </row>
    <row r="83" spans="1:3" x14ac:dyDescent="0.35">
      <c r="A83" s="77" t="s">
        <v>64</v>
      </c>
    </row>
    <row r="84" spans="1:3" x14ac:dyDescent="0.35">
      <c r="A84" s="77" t="s">
        <v>65</v>
      </c>
      <c r="B84" s="76"/>
      <c r="C84" s="76"/>
    </row>
    <row r="86" spans="1:3" s="81" customFormat="1" ht="29" x14ac:dyDescent="0.35">
      <c r="A86" s="72" t="s">
        <v>98</v>
      </c>
      <c r="B86" s="80"/>
      <c r="C86" s="80"/>
    </row>
    <row r="87" spans="1:3" x14ac:dyDescent="0.35">
      <c r="A87" s="77" t="s">
        <v>99</v>
      </c>
    </row>
    <row r="88" spans="1:3" s="81" customFormat="1" ht="15.5" x14ac:dyDescent="0.35">
      <c r="A88" s="77" t="s">
        <v>95</v>
      </c>
      <c r="B88" s="80"/>
      <c r="C88" s="80"/>
    </row>
    <row r="90" spans="1:3" ht="15.5" x14ac:dyDescent="0.35">
      <c r="A90" s="80" t="s">
        <v>66</v>
      </c>
      <c r="B90" s="76"/>
      <c r="C90" s="76"/>
    </row>
    <row r="91" spans="1:3" x14ac:dyDescent="0.35">
      <c r="A91" s="76"/>
      <c r="B91" s="76"/>
      <c r="C91" s="76"/>
    </row>
    <row r="92" spans="1:3" ht="29" x14ac:dyDescent="0.35">
      <c r="A92" s="76" t="s">
        <v>120</v>
      </c>
      <c r="B92" s="76"/>
      <c r="C92" s="76"/>
    </row>
    <row r="93" spans="1:3" x14ac:dyDescent="0.35">
      <c r="A93" s="76"/>
    </row>
    <row r="94" spans="1:3" ht="29" x14ac:dyDescent="0.35">
      <c r="A94" s="76" t="s">
        <v>172</v>
      </c>
    </row>
    <row r="95" spans="1:3" x14ac:dyDescent="0.35">
      <c r="A95" s="76"/>
    </row>
    <row r="96" spans="1:3" ht="29" x14ac:dyDescent="0.35">
      <c r="A96" s="167" t="s">
        <v>197</v>
      </c>
      <c r="B96" s="76"/>
      <c r="C96" s="76"/>
    </row>
    <row r="97" spans="1:3" x14ac:dyDescent="0.35">
      <c r="A97" s="82"/>
    </row>
    <row r="98" spans="1:3" x14ac:dyDescent="0.35">
      <c r="A98" s="82" t="s">
        <v>121</v>
      </c>
      <c r="B98" s="76"/>
      <c r="C98" s="76"/>
    </row>
    <row r="100" spans="1:3" x14ac:dyDescent="0.35">
      <c r="A100" s="167" t="s">
        <v>190</v>
      </c>
    </row>
    <row r="101" spans="1:3" x14ac:dyDescent="0.35">
      <c r="A101" s="82"/>
    </row>
    <row r="102" spans="1:3" ht="15.5" x14ac:dyDescent="0.35">
      <c r="A102" s="80" t="s">
        <v>67</v>
      </c>
      <c r="B102" s="76"/>
      <c r="C102" s="76"/>
    </row>
    <row r="103" spans="1:3" x14ac:dyDescent="0.35">
      <c r="B103" s="76"/>
      <c r="C103" s="76"/>
    </row>
    <row r="104" spans="1:3" s="81" customFormat="1" ht="15.5" x14ac:dyDescent="0.35">
      <c r="A104" s="76" t="s">
        <v>68</v>
      </c>
      <c r="B104" s="80"/>
      <c r="C104" s="80"/>
    </row>
    <row r="105" spans="1:3" x14ac:dyDescent="0.35">
      <c r="A105" s="76"/>
      <c r="B105" s="76"/>
      <c r="C105" s="76"/>
    </row>
    <row r="106" spans="1:3" x14ac:dyDescent="0.35">
      <c r="A106" s="76" t="s">
        <v>122</v>
      </c>
    </row>
    <row r="108" spans="1:3" ht="15.5" x14ac:dyDescent="0.35">
      <c r="A108" s="80" t="s">
        <v>69</v>
      </c>
    </row>
    <row r="110" spans="1:3" x14ac:dyDescent="0.35">
      <c r="A110" s="76" t="s">
        <v>70</v>
      </c>
    </row>
    <row r="112" spans="1:3" ht="29" x14ac:dyDescent="0.35">
      <c r="A112" s="160" t="s">
        <v>198</v>
      </c>
    </row>
    <row r="114" spans="1:1" ht="15.5" x14ac:dyDescent="0.35">
      <c r="A114" s="80" t="s">
        <v>71</v>
      </c>
    </row>
    <row r="115" spans="1:1" x14ac:dyDescent="0.35">
      <c r="A115" s="76"/>
    </row>
    <row r="116" spans="1:1" x14ac:dyDescent="0.35">
      <c r="A116" s="76" t="s">
        <v>110</v>
      </c>
    </row>
    <row r="118" spans="1:1" x14ac:dyDescent="0.35">
      <c r="A118" s="72" t="s">
        <v>111</v>
      </c>
    </row>
    <row r="120" spans="1:1" ht="15.5" x14ac:dyDescent="0.35">
      <c r="A120" s="80" t="s">
        <v>72</v>
      </c>
    </row>
    <row r="122" spans="1:1" x14ac:dyDescent="0.35">
      <c r="A122" s="76" t="s">
        <v>138</v>
      </c>
    </row>
    <row r="124" spans="1:1" ht="43.5" x14ac:dyDescent="0.35">
      <c r="A124" s="76" t="s">
        <v>179</v>
      </c>
    </row>
    <row r="125" spans="1:1" x14ac:dyDescent="0.35">
      <c r="A125" s="83" t="s">
        <v>73</v>
      </c>
    </row>
    <row r="126" spans="1:1" x14ac:dyDescent="0.35">
      <c r="A126" s="83" t="s">
        <v>89</v>
      </c>
    </row>
    <row r="127" spans="1:1" x14ac:dyDescent="0.35">
      <c r="A127" s="83" t="s">
        <v>90</v>
      </c>
    </row>
    <row r="129" spans="1:1" ht="101.5" x14ac:dyDescent="0.35">
      <c r="A129" s="165" t="s">
        <v>199</v>
      </c>
    </row>
    <row r="130" spans="1:1" x14ac:dyDescent="0.35">
      <c r="A130" s="76"/>
    </row>
    <row r="132" spans="1:1" x14ac:dyDescent="0.35">
      <c r="A132" s="76"/>
    </row>
    <row r="134" spans="1:1" x14ac:dyDescent="0.35">
      <c r="A134" s="76"/>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101"/>
  <sheetViews>
    <sheetView zoomScale="80" zoomScaleNormal="80" workbookViewId="0">
      <pane ySplit="11" topLeftCell="A91" activePane="bottomLeft" state="frozen"/>
      <selection pane="bottomLeft" activeCell="G96" sqref="G96"/>
    </sheetView>
  </sheetViews>
  <sheetFormatPr defaultColWidth="8.6328125" defaultRowHeight="14.5" x14ac:dyDescent="0.35"/>
  <cols>
    <col min="1" max="3" width="34.08984375" customWidth="1"/>
    <col min="4" max="5" width="14.90625" customWidth="1"/>
    <col min="6" max="6" width="10" customWidth="1"/>
    <col min="7" max="7" width="14.90625" customWidth="1"/>
    <col min="8" max="8" width="10" customWidth="1"/>
    <col min="9" max="9" width="14.90625" customWidth="1"/>
    <col min="10" max="10" width="10" customWidth="1"/>
    <col min="11" max="11" width="14.90625" customWidth="1"/>
    <col min="12" max="12" width="10" customWidth="1"/>
    <col min="13" max="13" width="14.90625" customWidth="1"/>
    <col min="14" max="14" width="10" customWidth="1"/>
  </cols>
  <sheetData>
    <row r="1" spans="1:14" ht="15" customHeight="1" x14ac:dyDescent="0.35">
      <c r="A1" s="127" t="s">
        <v>125</v>
      </c>
      <c r="B1" s="127"/>
      <c r="C1" s="127"/>
      <c r="D1" s="127"/>
      <c r="E1" s="127"/>
      <c r="F1" s="127"/>
      <c r="G1" s="127"/>
      <c r="H1" s="127"/>
      <c r="I1" s="127"/>
      <c r="J1" s="127"/>
      <c r="K1" s="127"/>
      <c r="L1" s="127"/>
      <c r="M1" s="127"/>
    </row>
    <row r="2" spans="1:14" ht="30" customHeight="1" x14ac:dyDescent="0.35">
      <c r="A2" s="127" t="s">
        <v>169</v>
      </c>
      <c r="B2" s="127"/>
      <c r="C2" s="127"/>
      <c r="D2" s="127"/>
      <c r="E2" s="127"/>
      <c r="F2" s="127"/>
      <c r="G2" s="127"/>
      <c r="H2" s="127"/>
      <c r="I2" s="127"/>
      <c r="J2" s="127"/>
      <c r="K2" s="127"/>
      <c r="L2" s="127"/>
      <c r="M2" s="127"/>
    </row>
    <row r="3" spans="1:14" ht="30" customHeight="1" x14ac:dyDescent="0.35">
      <c r="A3" s="127" t="s">
        <v>129</v>
      </c>
      <c r="B3" s="127"/>
      <c r="C3" s="127"/>
      <c r="D3" s="127"/>
      <c r="E3" s="127"/>
      <c r="F3" s="127"/>
      <c r="G3" s="127"/>
      <c r="H3" s="127"/>
      <c r="I3" s="127"/>
      <c r="J3" s="127"/>
      <c r="K3" s="127"/>
      <c r="L3" s="127"/>
      <c r="M3" s="127"/>
    </row>
    <row r="4" spans="1:14" ht="30" customHeight="1" x14ac:dyDescent="0.35">
      <c r="A4" s="127" t="s">
        <v>167</v>
      </c>
      <c r="B4" s="127"/>
      <c r="C4" s="127"/>
      <c r="D4" s="127"/>
      <c r="E4" s="127"/>
      <c r="F4" s="127"/>
      <c r="G4" s="127"/>
      <c r="H4" s="127"/>
      <c r="I4" s="127"/>
      <c r="J4" s="127"/>
      <c r="K4" s="127"/>
      <c r="L4" s="127"/>
      <c r="M4" s="127"/>
    </row>
    <row r="5" spans="1:14" ht="30" customHeight="1" x14ac:dyDescent="0.35">
      <c r="A5" s="127" t="s">
        <v>143</v>
      </c>
      <c r="B5" s="127"/>
      <c r="C5" s="127"/>
      <c r="D5" s="127"/>
      <c r="E5" s="127"/>
      <c r="F5" s="127"/>
      <c r="G5" s="127"/>
      <c r="H5" s="127"/>
      <c r="I5" s="127"/>
      <c r="J5" s="127"/>
      <c r="K5" s="127"/>
      <c r="L5" s="127"/>
      <c r="M5" s="127"/>
    </row>
    <row r="6" spans="1:14" ht="29.4" customHeight="1" x14ac:dyDescent="0.35">
      <c r="A6" s="127" t="s">
        <v>149</v>
      </c>
      <c r="B6" s="127"/>
      <c r="C6" s="127"/>
      <c r="D6" s="127"/>
      <c r="E6" s="127"/>
      <c r="F6" s="127"/>
      <c r="G6" s="127"/>
      <c r="H6" s="127"/>
      <c r="I6" s="127"/>
      <c r="J6" s="127"/>
      <c r="K6" s="127"/>
      <c r="L6" s="127"/>
      <c r="M6" s="127"/>
    </row>
    <row r="7" spans="1:14" ht="15" customHeight="1" x14ac:dyDescent="0.35">
      <c r="A7" s="128" t="s">
        <v>142</v>
      </c>
      <c r="B7" s="128"/>
      <c r="C7" s="128"/>
      <c r="D7" s="128"/>
      <c r="E7" s="128"/>
      <c r="F7" s="128"/>
      <c r="G7" s="128"/>
      <c r="H7" s="128"/>
      <c r="I7" s="128"/>
      <c r="J7" s="128"/>
      <c r="K7" s="128"/>
      <c r="L7" s="128"/>
      <c r="M7" s="128"/>
    </row>
    <row r="8" spans="1:14" ht="30" customHeight="1" x14ac:dyDescent="0.35">
      <c r="A8" s="127" t="s">
        <v>160</v>
      </c>
      <c r="B8" s="127"/>
      <c r="C8" s="127"/>
      <c r="D8" s="127"/>
      <c r="E8" s="127"/>
      <c r="F8" s="127"/>
      <c r="G8" s="127"/>
      <c r="H8" s="127"/>
      <c r="I8" s="127"/>
      <c r="J8" s="127"/>
      <c r="K8" s="127"/>
      <c r="L8" s="127"/>
      <c r="M8" s="127"/>
    </row>
    <row r="9" spans="1:14" ht="30" customHeight="1" x14ac:dyDescent="0.35">
      <c r="A9" s="105"/>
      <c r="B9" s="105"/>
      <c r="C9" s="105"/>
      <c r="D9" s="105"/>
      <c r="E9" s="105"/>
      <c r="F9" s="105"/>
      <c r="G9" s="105"/>
      <c r="H9" s="105"/>
      <c r="I9" s="105"/>
      <c r="J9" s="105"/>
      <c r="K9" s="105"/>
      <c r="L9" s="105"/>
      <c r="M9" s="105"/>
    </row>
    <row r="10" spans="1:14" s="115" customFormat="1" ht="65.25" customHeight="1" thickBot="1" x14ac:dyDescent="0.35">
      <c r="A10" s="114" t="s">
        <v>166</v>
      </c>
      <c r="B10" s="138" t="s">
        <v>170</v>
      </c>
      <c r="C10" s="138"/>
      <c r="D10" s="138" t="s">
        <v>173</v>
      </c>
      <c r="E10" s="138"/>
      <c r="F10" s="138"/>
      <c r="G10" s="138"/>
      <c r="H10" s="138"/>
      <c r="I10" s="138"/>
      <c r="J10" s="138"/>
      <c r="K10" s="138"/>
      <c r="L10" s="138"/>
      <c r="M10" s="138"/>
      <c r="N10" s="138"/>
    </row>
    <row r="11" spans="1:14" s="72" customFormat="1" ht="60.75" customHeight="1" thickBot="1" x14ac:dyDescent="0.4">
      <c r="A11" s="129" t="s">
        <v>25</v>
      </c>
      <c r="B11" s="130"/>
      <c r="C11" s="131"/>
      <c r="D11" s="21" t="s">
        <v>8</v>
      </c>
      <c r="E11" s="42" t="s">
        <v>33</v>
      </c>
      <c r="F11" s="43" t="s">
        <v>34</v>
      </c>
      <c r="G11" s="95" t="s">
        <v>103</v>
      </c>
      <c r="H11" s="96" t="s">
        <v>104</v>
      </c>
      <c r="I11" s="16" t="s">
        <v>13</v>
      </c>
      <c r="J11" s="26" t="s">
        <v>14</v>
      </c>
      <c r="K11" s="34" t="s">
        <v>9</v>
      </c>
      <c r="L11" s="36" t="s">
        <v>10</v>
      </c>
      <c r="M11" s="41" t="s">
        <v>48</v>
      </c>
      <c r="N11" s="35" t="s">
        <v>49</v>
      </c>
    </row>
    <row r="12" spans="1:14" s="72" customFormat="1" ht="15" customHeight="1" x14ac:dyDescent="0.35">
      <c r="A12" s="132" t="s">
        <v>35</v>
      </c>
      <c r="B12" s="133"/>
      <c r="C12" s="134"/>
      <c r="D12" s="69">
        <f>D13+D21+D36+D33</f>
        <v>350710</v>
      </c>
      <c r="E12" s="111">
        <f>E13+E21+E36+E33</f>
        <v>216057.36</v>
      </c>
      <c r="F12" s="107">
        <f t="shared" ref="F12:F57" si="0">E12/$K12</f>
        <v>0.61605702717344812</v>
      </c>
      <c r="G12" s="111">
        <f>G13+G21+G36+G33</f>
        <v>23300.86</v>
      </c>
      <c r="H12" s="107">
        <f t="shared" ref="H12:H58" si="1">G12/$K12</f>
        <v>6.6439109235550742E-2</v>
      </c>
      <c r="I12" s="112">
        <f>I13+I21+I36+I33</f>
        <v>111351.78</v>
      </c>
      <c r="J12" s="108">
        <f t="shared" ref="J12:J57" si="2">I12/$K12</f>
        <v>0.31750386359100113</v>
      </c>
      <c r="K12" s="113">
        <f>K13+K21+K36+K33</f>
        <v>350710</v>
      </c>
      <c r="L12" s="109">
        <f t="shared" ref="L12:L57" si="3">K12/$D12</f>
        <v>1</v>
      </c>
      <c r="M12" s="113">
        <f>M13+M21+M36+M33</f>
        <v>239358.22</v>
      </c>
      <c r="N12" s="110">
        <f t="shared" ref="N12:N57" si="4">M12/$K12</f>
        <v>0.68249613640899887</v>
      </c>
    </row>
    <row r="13" spans="1:14" s="72" customFormat="1" ht="15" customHeight="1" x14ac:dyDescent="0.35">
      <c r="A13" s="135" t="s">
        <v>36</v>
      </c>
      <c r="B13" s="136"/>
      <c r="C13" s="137"/>
      <c r="D13" s="55">
        <f t="shared" ref="D13:E13" si="5">SUM(D14:D20)</f>
        <v>124250</v>
      </c>
      <c r="E13" s="56">
        <f t="shared" si="5"/>
        <v>124250</v>
      </c>
      <c r="F13" s="59">
        <f t="shared" si="0"/>
        <v>1</v>
      </c>
      <c r="G13" s="56">
        <f t="shared" ref="G13" si="6">SUM(G14:G20)</f>
        <v>0</v>
      </c>
      <c r="H13" s="59">
        <f t="shared" si="1"/>
        <v>0</v>
      </c>
      <c r="I13" s="57">
        <f t="shared" ref="I13" si="7">SUM(I14:I20)</f>
        <v>0</v>
      </c>
      <c r="J13" s="60">
        <f t="shared" si="2"/>
        <v>0</v>
      </c>
      <c r="K13" s="61">
        <f t="shared" ref="K13" si="8">SUM(K14:K20)</f>
        <v>124250</v>
      </c>
      <c r="L13" s="62">
        <f t="shared" si="3"/>
        <v>1</v>
      </c>
      <c r="M13" s="61">
        <f t="shared" ref="M13" si="9">SUM(M14:M20)</f>
        <v>124250</v>
      </c>
      <c r="N13" s="63">
        <f t="shared" si="4"/>
        <v>1</v>
      </c>
    </row>
    <row r="14" spans="1:14" s="72" customFormat="1" ht="30" customHeight="1" x14ac:dyDescent="0.35">
      <c r="A14" s="8" t="s">
        <v>123</v>
      </c>
      <c r="B14" s="121" t="s">
        <v>126</v>
      </c>
      <c r="C14" s="122"/>
      <c r="D14" s="12">
        <v>100000</v>
      </c>
      <c r="E14" s="9">
        <f>D14</f>
        <v>100000</v>
      </c>
      <c r="F14" s="51">
        <f t="shared" si="0"/>
        <v>1</v>
      </c>
      <c r="G14" s="9"/>
      <c r="H14" s="51">
        <f t="shared" si="1"/>
        <v>0</v>
      </c>
      <c r="I14" s="10"/>
      <c r="J14" s="27">
        <f t="shared" si="2"/>
        <v>0</v>
      </c>
      <c r="K14" s="38">
        <f>E14+G14+I14</f>
        <v>100000</v>
      </c>
      <c r="L14" s="25">
        <f t="shared" si="3"/>
        <v>1</v>
      </c>
      <c r="M14" s="38">
        <f>E14+G14</f>
        <v>100000</v>
      </c>
      <c r="N14" s="25">
        <f t="shared" si="4"/>
        <v>1</v>
      </c>
    </row>
    <row r="15" spans="1:14" s="72" customFormat="1" ht="15" customHeight="1" x14ac:dyDescent="0.35">
      <c r="A15" s="8"/>
      <c r="B15" s="121" t="s">
        <v>124</v>
      </c>
      <c r="C15" s="122"/>
      <c r="D15" s="12">
        <f>D14*0.225</f>
        <v>22500</v>
      </c>
      <c r="E15" s="9">
        <f>E14*0.225</f>
        <v>22500</v>
      </c>
      <c r="F15" s="51">
        <f t="shared" si="0"/>
        <v>1</v>
      </c>
      <c r="G15" s="9"/>
      <c r="H15" s="51">
        <f t="shared" si="1"/>
        <v>0</v>
      </c>
      <c r="I15" s="10"/>
      <c r="J15" s="27">
        <f t="shared" si="2"/>
        <v>0</v>
      </c>
      <c r="K15" s="38">
        <f t="shared" ref="K15:K20" si="10">E15+G15+I15</f>
        <v>22500</v>
      </c>
      <c r="L15" s="25">
        <f t="shared" si="3"/>
        <v>1</v>
      </c>
      <c r="M15" s="38">
        <f t="shared" ref="M15:M20" si="11">E15+G15</f>
        <v>22500</v>
      </c>
      <c r="N15" s="25">
        <f t="shared" si="4"/>
        <v>1</v>
      </c>
    </row>
    <row r="16" spans="1:14" s="72" customFormat="1" ht="15" customHeight="1" x14ac:dyDescent="0.35">
      <c r="A16" s="106" t="s">
        <v>91</v>
      </c>
      <c r="B16" s="121" t="s">
        <v>136</v>
      </c>
      <c r="C16" s="122"/>
      <c r="D16" s="12">
        <v>500</v>
      </c>
      <c r="E16" s="9">
        <v>500</v>
      </c>
      <c r="F16" s="51">
        <f t="shared" si="0"/>
        <v>1</v>
      </c>
      <c r="G16" s="9"/>
      <c r="H16" s="51">
        <f t="shared" si="1"/>
        <v>0</v>
      </c>
      <c r="I16" s="10"/>
      <c r="J16" s="27">
        <f t="shared" si="2"/>
        <v>0</v>
      </c>
      <c r="K16" s="38">
        <f t="shared" si="10"/>
        <v>500</v>
      </c>
      <c r="L16" s="25">
        <f t="shared" si="3"/>
        <v>1</v>
      </c>
      <c r="M16" s="38">
        <f t="shared" si="11"/>
        <v>500</v>
      </c>
      <c r="N16" s="25">
        <f t="shared" si="4"/>
        <v>1</v>
      </c>
    </row>
    <row r="17" spans="1:14" s="72" customFormat="1" ht="15" customHeight="1" x14ac:dyDescent="0.35">
      <c r="A17" s="106" t="s">
        <v>92</v>
      </c>
      <c r="B17" s="121" t="s">
        <v>74</v>
      </c>
      <c r="C17" s="122"/>
      <c r="D17" s="12">
        <v>100</v>
      </c>
      <c r="E17" s="9">
        <v>100</v>
      </c>
      <c r="F17" s="51">
        <f t="shared" si="0"/>
        <v>1</v>
      </c>
      <c r="G17" s="9"/>
      <c r="H17" s="51">
        <f t="shared" si="1"/>
        <v>0</v>
      </c>
      <c r="I17" s="10"/>
      <c r="J17" s="27">
        <f t="shared" si="2"/>
        <v>0</v>
      </c>
      <c r="K17" s="38">
        <f t="shared" si="10"/>
        <v>100</v>
      </c>
      <c r="L17" s="25">
        <f t="shared" si="3"/>
        <v>1</v>
      </c>
      <c r="M17" s="38">
        <f t="shared" si="11"/>
        <v>100</v>
      </c>
      <c r="N17" s="25">
        <f t="shared" si="4"/>
        <v>1</v>
      </c>
    </row>
    <row r="18" spans="1:14" s="72" customFormat="1" ht="15" customHeight="1" x14ac:dyDescent="0.35">
      <c r="A18" s="106"/>
      <c r="B18" s="121" t="s">
        <v>150</v>
      </c>
      <c r="C18" s="122"/>
      <c r="D18" s="12">
        <v>250</v>
      </c>
      <c r="E18" s="9">
        <v>250</v>
      </c>
      <c r="F18" s="51">
        <f t="shared" si="0"/>
        <v>1</v>
      </c>
      <c r="G18" s="9"/>
      <c r="H18" s="51">
        <f t="shared" si="1"/>
        <v>0</v>
      </c>
      <c r="I18" s="10"/>
      <c r="J18" s="27">
        <f t="shared" si="2"/>
        <v>0</v>
      </c>
      <c r="K18" s="38">
        <f t="shared" si="10"/>
        <v>250</v>
      </c>
      <c r="L18" s="25">
        <f t="shared" si="3"/>
        <v>1</v>
      </c>
      <c r="M18" s="38">
        <f t="shared" si="11"/>
        <v>250</v>
      </c>
      <c r="N18" s="25">
        <f t="shared" si="4"/>
        <v>1</v>
      </c>
    </row>
    <row r="19" spans="1:14" s="72" customFormat="1" ht="15" customHeight="1" x14ac:dyDescent="0.35">
      <c r="A19" s="106"/>
      <c r="B19" s="121" t="s">
        <v>151</v>
      </c>
      <c r="C19" s="122"/>
      <c r="D19" s="12">
        <v>150</v>
      </c>
      <c r="E19" s="9">
        <v>150</v>
      </c>
      <c r="F19" s="51">
        <f t="shared" si="0"/>
        <v>1</v>
      </c>
      <c r="G19" s="9"/>
      <c r="H19" s="51">
        <f t="shared" si="1"/>
        <v>0</v>
      </c>
      <c r="I19" s="10"/>
      <c r="J19" s="27">
        <f t="shared" si="2"/>
        <v>0</v>
      </c>
      <c r="K19" s="38">
        <f t="shared" si="10"/>
        <v>150</v>
      </c>
      <c r="L19" s="25">
        <f t="shared" si="3"/>
        <v>1</v>
      </c>
      <c r="M19" s="38">
        <f t="shared" si="11"/>
        <v>150</v>
      </c>
      <c r="N19" s="25">
        <f t="shared" si="4"/>
        <v>1</v>
      </c>
    </row>
    <row r="20" spans="1:14" s="72" customFormat="1" ht="15" customHeight="1" x14ac:dyDescent="0.35">
      <c r="A20" s="106" t="s">
        <v>93</v>
      </c>
      <c r="B20" s="121" t="s">
        <v>152</v>
      </c>
      <c r="C20" s="122"/>
      <c r="D20" s="12">
        <v>750</v>
      </c>
      <c r="E20" s="9">
        <v>750</v>
      </c>
      <c r="F20" s="51">
        <f t="shared" si="0"/>
        <v>1</v>
      </c>
      <c r="G20" s="9"/>
      <c r="H20" s="51">
        <f t="shared" si="1"/>
        <v>0</v>
      </c>
      <c r="I20" s="10"/>
      <c r="J20" s="27">
        <f t="shared" si="2"/>
        <v>0</v>
      </c>
      <c r="K20" s="38">
        <f t="shared" si="10"/>
        <v>750</v>
      </c>
      <c r="L20" s="25">
        <f t="shared" si="3"/>
        <v>1</v>
      </c>
      <c r="M20" s="38">
        <f t="shared" si="11"/>
        <v>750</v>
      </c>
      <c r="N20" s="25">
        <f t="shared" si="4"/>
        <v>1</v>
      </c>
    </row>
    <row r="21" spans="1:14" s="72" customFormat="1" ht="15" customHeight="1" x14ac:dyDescent="0.35">
      <c r="A21" s="118" t="s">
        <v>38</v>
      </c>
      <c r="B21" s="119"/>
      <c r="C21" s="120"/>
      <c r="D21" s="55">
        <f t="shared" ref="D21:E21" si="12">SUM(D22:D32)</f>
        <v>195468</v>
      </c>
      <c r="E21" s="56">
        <f t="shared" si="12"/>
        <v>80669</v>
      </c>
      <c r="F21" s="59">
        <f t="shared" si="0"/>
        <v>0.41269670738944481</v>
      </c>
      <c r="G21" s="56">
        <f t="shared" ref="G21" si="13">SUM(G22:G32)</f>
        <v>15462.5</v>
      </c>
      <c r="H21" s="59">
        <f t="shared" si="1"/>
        <v>7.9105019747477842E-2</v>
      </c>
      <c r="I21" s="57">
        <f t="shared" ref="I21" si="14">SUM(I22:I32)</f>
        <v>99336.5</v>
      </c>
      <c r="J21" s="60">
        <f t="shared" si="2"/>
        <v>0.50819827286307728</v>
      </c>
      <c r="K21" s="61">
        <f t="shared" ref="K21" si="15">SUM(K22:K32)</f>
        <v>195468</v>
      </c>
      <c r="L21" s="62">
        <f t="shared" si="3"/>
        <v>1</v>
      </c>
      <c r="M21" s="61">
        <f t="shared" ref="M21" si="16">SUM(M22:M32)</f>
        <v>96131.5</v>
      </c>
      <c r="N21" s="63">
        <f t="shared" si="4"/>
        <v>0.49180172713692266</v>
      </c>
    </row>
    <row r="22" spans="1:14" s="72" customFormat="1" ht="30" customHeight="1" x14ac:dyDescent="0.35">
      <c r="A22" s="8" t="s">
        <v>127</v>
      </c>
      <c r="B22" s="121" t="s">
        <v>128</v>
      </c>
      <c r="C22" s="122"/>
      <c r="D22" s="12">
        <v>50000</v>
      </c>
      <c r="E22" s="9">
        <f>$D22*0.5</f>
        <v>25000</v>
      </c>
      <c r="F22" s="51">
        <f t="shared" si="0"/>
        <v>0.5</v>
      </c>
      <c r="G22" s="9">
        <f>$D22*0.25</f>
        <v>12500</v>
      </c>
      <c r="H22" s="51">
        <f t="shared" si="1"/>
        <v>0.25</v>
      </c>
      <c r="I22" s="9">
        <f>$D22*0.25</f>
        <v>12500</v>
      </c>
      <c r="J22" s="27">
        <f t="shared" si="2"/>
        <v>0.25</v>
      </c>
      <c r="K22" s="38">
        <f t="shared" ref="K22:K32" si="17">E22+G22+I22</f>
        <v>50000</v>
      </c>
      <c r="L22" s="25">
        <f t="shared" si="3"/>
        <v>1</v>
      </c>
      <c r="M22" s="38">
        <f t="shared" ref="M22:M32" si="18">E22+G22</f>
        <v>37500</v>
      </c>
      <c r="N22" s="25">
        <f t="shared" si="4"/>
        <v>0.75</v>
      </c>
    </row>
    <row r="23" spans="1:14" s="72" customFormat="1" ht="15" customHeight="1" x14ac:dyDescent="0.35">
      <c r="A23" s="8"/>
      <c r="B23" s="121" t="s">
        <v>124</v>
      </c>
      <c r="C23" s="122"/>
      <c r="D23" s="12">
        <f>D22*0.225</f>
        <v>11250</v>
      </c>
      <c r="E23" s="9">
        <f>E22*0.225</f>
        <v>5625</v>
      </c>
      <c r="F23" s="51">
        <f t="shared" si="0"/>
        <v>0.5</v>
      </c>
      <c r="G23" s="9">
        <f>G22*0.225</f>
        <v>2812.5</v>
      </c>
      <c r="H23" s="51">
        <f t="shared" si="1"/>
        <v>0.25</v>
      </c>
      <c r="I23" s="9">
        <f>I22*0.225</f>
        <v>2812.5</v>
      </c>
      <c r="J23" s="27">
        <f t="shared" si="2"/>
        <v>0.25</v>
      </c>
      <c r="K23" s="38">
        <f t="shared" si="17"/>
        <v>11250</v>
      </c>
      <c r="L23" s="25">
        <f t="shared" si="3"/>
        <v>1</v>
      </c>
      <c r="M23" s="38">
        <f t="shared" si="18"/>
        <v>8437.5</v>
      </c>
      <c r="N23" s="25">
        <f t="shared" si="4"/>
        <v>0.75</v>
      </c>
    </row>
    <row r="24" spans="1:14" s="72" customFormat="1" ht="30" customHeight="1" x14ac:dyDescent="0.35">
      <c r="A24" s="8" t="s">
        <v>130</v>
      </c>
      <c r="B24" s="121" t="s">
        <v>131</v>
      </c>
      <c r="C24" s="122"/>
      <c r="D24" s="12">
        <f>(20*40*52)*0.8</f>
        <v>33280</v>
      </c>
      <c r="E24" s="9">
        <f>$D24*0.5</f>
        <v>16640</v>
      </c>
      <c r="F24" s="51">
        <f t="shared" ref="F24:F25" si="19">E24/$K24</f>
        <v>0.5</v>
      </c>
      <c r="G24" s="9"/>
      <c r="H24" s="51">
        <f t="shared" ref="H24:H25" si="20">G24/$K24</f>
        <v>0</v>
      </c>
      <c r="I24" s="9">
        <f>$D24*0.5</f>
        <v>16640</v>
      </c>
      <c r="J24" s="27">
        <f t="shared" ref="J24:J25" si="21">I24/$K24</f>
        <v>0.5</v>
      </c>
      <c r="K24" s="38">
        <f t="shared" ref="K24:K25" si="22">E24+G24+I24</f>
        <v>33280</v>
      </c>
      <c r="L24" s="25">
        <f t="shared" ref="L24:L25" si="23">K24/$D24</f>
        <v>1</v>
      </c>
      <c r="M24" s="38">
        <f t="shared" ref="M24:M25" si="24">E24+G24</f>
        <v>16640</v>
      </c>
      <c r="N24" s="25">
        <f t="shared" ref="N24:N25" si="25">M24/$K24</f>
        <v>0.5</v>
      </c>
    </row>
    <row r="25" spans="1:14" s="72" customFormat="1" ht="15" customHeight="1" x14ac:dyDescent="0.35">
      <c r="A25" s="8"/>
      <c r="B25" s="121" t="s">
        <v>124</v>
      </c>
      <c r="C25" s="122"/>
      <c r="D25" s="12">
        <f>D24*0.225</f>
        <v>7488</v>
      </c>
      <c r="E25" s="9">
        <f>E24*0.225</f>
        <v>3744</v>
      </c>
      <c r="F25" s="51">
        <f t="shared" si="19"/>
        <v>0.5</v>
      </c>
      <c r="G25" s="9"/>
      <c r="H25" s="51">
        <f t="shared" si="20"/>
        <v>0</v>
      </c>
      <c r="I25" s="9">
        <f>I24*0.225</f>
        <v>3744</v>
      </c>
      <c r="J25" s="27">
        <f t="shared" si="21"/>
        <v>0.5</v>
      </c>
      <c r="K25" s="38">
        <f t="shared" si="22"/>
        <v>7488</v>
      </c>
      <c r="L25" s="25">
        <f t="shared" si="23"/>
        <v>1</v>
      </c>
      <c r="M25" s="38">
        <f t="shared" si="24"/>
        <v>3744</v>
      </c>
      <c r="N25" s="25">
        <f t="shared" si="25"/>
        <v>0.5</v>
      </c>
    </row>
    <row r="26" spans="1:14" s="72" customFormat="1" ht="30" customHeight="1" x14ac:dyDescent="0.35">
      <c r="A26" s="8" t="s">
        <v>133</v>
      </c>
      <c r="B26" s="121" t="s">
        <v>134</v>
      </c>
      <c r="C26" s="122"/>
      <c r="D26" s="12">
        <f>90000*0.8</f>
        <v>72000</v>
      </c>
      <c r="E26" s="9">
        <f>$D26*0.3</f>
        <v>21600</v>
      </c>
      <c r="F26" s="51">
        <f t="shared" ref="F26:F27" si="26">E26/$K26</f>
        <v>0.3</v>
      </c>
      <c r="G26" s="9"/>
      <c r="H26" s="51">
        <f t="shared" ref="H26:H27" si="27">G26/$K26</f>
        <v>0</v>
      </c>
      <c r="I26" s="9">
        <f>$D26*0.7</f>
        <v>50400</v>
      </c>
      <c r="J26" s="27">
        <f t="shared" ref="J26:J27" si="28">I26/$K26</f>
        <v>0.7</v>
      </c>
      <c r="K26" s="38">
        <f t="shared" ref="K26:K27" si="29">E26+G26+I26</f>
        <v>72000</v>
      </c>
      <c r="L26" s="25">
        <f t="shared" ref="L26:L27" si="30">K26/$D26</f>
        <v>1</v>
      </c>
      <c r="M26" s="38">
        <f t="shared" ref="M26:M27" si="31">E26+G26</f>
        <v>21600</v>
      </c>
      <c r="N26" s="25">
        <f t="shared" ref="N26:N27" si="32">M26/$K26</f>
        <v>0.3</v>
      </c>
    </row>
    <row r="27" spans="1:14" s="72" customFormat="1" ht="15" customHeight="1" x14ac:dyDescent="0.35">
      <c r="A27" s="8"/>
      <c r="B27" s="121" t="s">
        <v>124</v>
      </c>
      <c r="C27" s="122"/>
      <c r="D27" s="12">
        <f>D26*0.225</f>
        <v>16200</v>
      </c>
      <c r="E27" s="9">
        <f>E26*0.225</f>
        <v>4860</v>
      </c>
      <c r="F27" s="51">
        <f t="shared" si="26"/>
        <v>0.3</v>
      </c>
      <c r="G27" s="9"/>
      <c r="H27" s="51">
        <f t="shared" si="27"/>
        <v>0</v>
      </c>
      <c r="I27" s="9">
        <f>I26*0.225</f>
        <v>11340</v>
      </c>
      <c r="J27" s="27">
        <f t="shared" si="28"/>
        <v>0.7</v>
      </c>
      <c r="K27" s="38">
        <f t="shared" si="29"/>
        <v>16200</v>
      </c>
      <c r="L27" s="25">
        <f t="shared" si="30"/>
        <v>1</v>
      </c>
      <c r="M27" s="38">
        <f t="shared" si="31"/>
        <v>4860</v>
      </c>
      <c r="N27" s="25">
        <f t="shared" si="32"/>
        <v>0.3</v>
      </c>
    </row>
    <row r="28" spans="1:14" s="72" customFormat="1" ht="15" customHeight="1" x14ac:dyDescent="0.35">
      <c r="A28" s="106" t="s">
        <v>91</v>
      </c>
      <c r="B28" s="121" t="s">
        <v>136</v>
      </c>
      <c r="C28" s="122"/>
      <c r="D28" s="12">
        <v>1500</v>
      </c>
      <c r="E28" s="9">
        <v>750</v>
      </c>
      <c r="F28" s="51">
        <f t="shared" si="0"/>
        <v>0.5</v>
      </c>
      <c r="G28" s="9">
        <v>125</v>
      </c>
      <c r="H28" s="51">
        <f t="shared" si="1"/>
        <v>8.3333333333333329E-2</v>
      </c>
      <c r="I28" s="10">
        <v>625</v>
      </c>
      <c r="J28" s="27">
        <f t="shared" si="2"/>
        <v>0.41666666666666669</v>
      </c>
      <c r="K28" s="38">
        <f t="shared" si="17"/>
        <v>1500</v>
      </c>
      <c r="L28" s="25">
        <f t="shared" si="3"/>
        <v>1</v>
      </c>
      <c r="M28" s="38">
        <f t="shared" si="18"/>
        <v>875</v>
      </c>
      <c r="N28" s="25">
        <f t="shared" si="4"/>
        <v>0.58333333333333337</v>
      </c>
    </row>
    <row r="29" spans="1:14" s="72" customFormat="1" ht="15" customHeight="1" x14ac:dyDescent="0.35">
      <c r="A29" s="106" t="s">
        <v>92</v>
      </c>
      <c r="B29" s="121" t="s">
        <v>74</v>
      </c>
      <c r="C29" s="122"/>
      <c r="D29" s="12">
        <v>300</v>
      </c>
      <c r="E29" s="9">
        <v>150</v>
      </c>
      <c r="F29" s="51">
        <f t="shared" si="0"/>
        <v>0.5</v>
      </c>
      <c r="G29" s="9">
        <v>25</v>
      </c>
      <c r="H29" s="51">
        <f t="shared" si="1"/>
        <v>8.3333333333333329E-2</v>
      </c>
      <c r="I29" s="10">
        <v>125</v>
      </c>
      <c r="J29" s="27">
        <f t="shared" si="2"/>
        <v>0.41666666666666669</v>
      </c>
      <c r="K29" s="38">
        <f t="shared" si="17"/>
        <v>300</v>
      </c>
      <c r="L29" s="25">
        <f t="shared" si="3"/>
        <v>1</v>
      </c>
      <c r="M29" s="38">
        <f t="shared" si="18"/>
        <v>175</v>
      </c>
      <c r="N29" s="25">
        <f t="shared" si="4"/>
        <v>0.58333333333333337</v>
      </c>
    </row>
    <row r="30" spans="1:14" s="72" customFormat="1" ht="15" customHeight="1" x14ac:dyDescent="0.35">
      <c r="A30" s="106"/>
      <c r="B30" s="121" t="s">
        <v>153</v>
      </c>
      <c r="C30" s="122"/>
      <c r="D30" s="12">
        <f>250*3</f>
        <v>750</v>
      </c>
      <c r="E30" s="10">
        <f>250*2</f>
        <v>500</v>
      </c>
      <c r="F30" s="51">
        <f t="shared" si="0"/>
        <v>0.66666666666666663</v>
      </c>
      <c r="G30" s="9"/>
      <c r="H30" s="51">
        <f t="shared" si="1"/>
        <v>0</v>
      </c>
      <c r="I30" s="9">
        <v>250</v>
      </c>
      <c r="J30" s="27">
        <f t="shared" si="2"/>
        <v>0.33333333333333331</v>
      </c>
      <c r="K30" s="38">
        <f t="shared" si="17"/>
        <v>750</v>
      </c>
      <c r="L30" s="25">
        <f t="shared" si="3"/>
        <v>1</v>
      </c>
      <c r="M30" s="38">
        <f t="shared" si="18"/>
        <v>500</v>
      </c>
      <c r="N30" s="25">
        <f t="shared" si="4"/>
        <v>0.66666666666666663</v>
      </c>
    </row>
    <row r="31" spans="1:14" s="72" customFormat="1" ht="15" customHeight="1" x14ac:dyDescent="0.35">
      <c r="A31" s="106"/>
      <c r="B31" s="121" t="s">
        <v>154</v>
      </c>
      <c r="C31" s="122"/>
      <c r="D31" s="12">
        <f>150*3</f>
        <v>450</v>
      </c>
      <c r="E31" s="10">
        <f>150*2</f>
        <v>300</v>
      </c>
      <c r="F31" s="51">
        <f t="shared" si="0"/>
        <v>0.66666666666666663</v>
      </c>
      <c r="G31" s="9"/>
      <c r="H31" s="51">
        <f t="shared" si="1"/>
        <v>0</v>
      </c>
      <c r="I31" s="9">
        <v>150</v>
      </c>
      <c r="J31" s="27">
        <f t="shared" si="2"/>
        <v>0.33333333333333331</v>
      </c>
      <c r="K31" s="38">
        <f t="shared" si="17"/>
        <v>450</v>
      </c>
      <c r="L31" s="25">
        <f t="shared" si="3"/>
        <v>1</v>
      </c>
      <c r="M31" s="38">
        <f t="shared" si="18"/>
        <v>300</v>
      </c>
      <c r="N31" s="25">
        <f t="shared" si="4"/>
        <v>0.66666666666666663</v>
      </c>
    </row>
    <row r="32" spans="1:14" s="72" customFormat="1" ht="15" customHeight="1" x14ac:dyDescent="0.35">
      <c r="A32" s="106" t="s">
        <v>93</v>
      </c>
      <c r="B32" s="121" t="s">
        <v>155</v>
      </c>
      <c r="C32" s="122"/>
      <c r="D32" s="12">
        <f>62.5*12*3</f>
        <v>2250</v>
      </c>
      <c r="E32" s="10">
        <f>62.5*12*2</f>
        <v>1500</v>
      </c>
      <c r="F32" s="51">
        <f t="shared" si="0"/>
        <v>0.66666666666666663</v>
      </c>
      <c r="G32" s="9"/>
      <c r="H32" s="51">
        <f t="shared" si="1"/>
        <v>0</v>
      </c>
      <c r="I32" s="9">
        <v>750</v>
      </c>
      <c r="J32" s="27">
        <f t="shared" si="2"/>
        <v>0.33333333333333331</v>
      </c>
      <c r="K32" s="38">
        <f t="shared" si="17"/>
        <v>2250</v>
      </c>
      <c r="L32" s="25">
        <f t="shared" si="3"/>
        <v>1</v>
      </c>
      <c r="M32" s="38">
        <f t="shared" si="18"/>
        <v>1500</v>
      </c>
      <c r="N32" s="25">
        <f t="shared" si="4"/>
        <v>0.66666666666666663</v>
      </c>
    </row>
    <row r="33" spans="1:14" s="72" customFormat="1" ht="15" customHeight="1" x14ac:dyDescent="0.35">
      <c r="A33" s="118" t="s">
        <v>108</v>
      </c>
      <c r="B33" s="119"/>
      <c r="C33" s="120"/>
      <c r="D33" s="55">
        <f>SUM(D34:D35)</f>
        <v>5500</v>
      </c>
      <c r="E33" s="103">
        <f>SUM(E34:E35)</f>
        <v>3500</v>
      </c>
      <c r="F33" s="59">
        <f t="shared" si="0"/>
        <v>0.63636363636363635</v>
      </c>
      <c r="G33" s="56">
        <f>SUM(G34:G35)</f>
        <v>2000</v>
      </c>
      <c r="H33" s="59">
        <f t="shared" si="1"/>
        <v>0.36363636363636365</v>
      </c>
      <c r="I33" s="57">
        <f>SUM(I34:I35)</f>
        <v>0</v>
      </c>
      <c r="J33" s="60">
        <f t="shared" si="2"/>
        <v>0</v>
      </c>
      <c r="K33" s="61">
        <f>SUM(K34:K35)</f>
        <v>5500</v>
      </c>
      <c r="L33" s="62">
        <f t="shared" si="3"/>
        <v>1</v>
      </c>
      <c r="M33" s="61">
        <f>SUM(M34:M35)</f>
        <v>5500</v>
      </c>
      <c r="N33" s="63">
        <f t="shared" si="4"/>
        <v>1</v>
      </c>
    </row>
    <row r="34" spans="1:14" s="72" customFormat="1" ht="15" customHeight="1" x14ac:dyDescent="0.35">
      <c r="A34" s="106" t="s">
        <v>92</v>
      </c>
      <c r="B34" s="121" t="s">
        <v>146</v>
      </c>
      <c r="C34" s="122"/>
      <c r="D34" s="12">
        <f>200*25</f>
        <v>5000</v>
      </c>
      <c r="E34" s="104">
        <f>$D34*0.6</f>
        <v>3000</v>
      </c>
      <c r="F34" s="51">
        <f t="shared" si="0"/>
        <v>0.6</v>
      </c>
      <c r="G34" s="104">
        <f>$D34*0.4</f>
        <v>2000</v>
      </c>
      <c r="H34" s="51">
        <f t="shared" si="1"/>
        <v>0.4</v>
      </c>
      <c r="I34" s="10"/>
      <c r="J34" s="27">
        <f t="shared" si="2"/>
        <v>0</v>
      </c>
      <c r="K34" s="38">
        <f t="shared" ref="K34:K35" si="33">E34+G34+I34</f>
        <v>5000</v>
      </c>
      <c r="L34" s="25">
        <f t="shared" si="3"/>
        <v>1</v>
      </c>
      <c r="M34" s="38">
        <f t="shared" ref="M34:M35" si="34">E34+G34</f>
        <v>5000</v>
      </c>
      <c r="N34" s="25">
        <f t="shared" si="4"/>
        <v>1</v>
      </c>
    </row>
    <row r="35" spans="1:14" s="72" customFormat="1" ht="15" customHeight="1" x14ac:dyDescent="0.35">
      <c r="A35" s="8" t="s">
        <v>93</v>
      </c>
      <c r="B35" s="123" t="s">
        <v>159</v>
      </c>
      <c r="C35" s="122"/>
      <c r="D35" s="12">
        <v>500</v>
      </c>
      <c r="E35" s="104">
        <v>500</v>
      </c>
      <c r="F35" s="51">
        <f t="shared" si="0"/>
        <v>1</v>
      </c>
      <c r="G35" s="9"/>
      <c r="H35" s="51">
        <f t="shared" si="1"/>
        <v>0</v>
      </c>
      <c r="I35" s="10"/>
      <c r="J35" s="27">
        <f t="shared" si="2"/>
        <v>0</v>
      </c>
      <c r="K35" s="38">
        <f t="shared" si="33"/>
        <v>500</v>
      </c>
      <c r="L35" s="25">
        <f t="shared" si="3"/>
        <v>1</v>
      </c>
      <c r="M35" s="38">
        <f t="shared" si="34"/>
        <v>500</v>
      </c>
      <c r="N35" s="25">
        <f t="shared" si="4"/>
        <v>1</v>
      </c>
    </row>
    <row r="36" spans="1:14" s="72" customFormat="1" ht="15" customHeight="1" x14ac:dyDescent="0.35">
      <c r="A36" s="118" t="s">
        <v>39</v>
      </c>
      <c r="B36" s="119"/>
      <c r="C36" s="120"/>
      <c r="D36" s="55">
        <f>SUM(D37:D42)</f>
        <v>25492</v>
      </c>
      <c r="E36" s="56">
        <f>SUM(E37:E42)</f>
        <v>7638.36</v>
      </c>
      <c r="F36" s="59">
        <f t="shared" si="0"/>
        <v>0.29963753334379412</v>
      </c>
      <c r="G36" s="56">
        <f>SUM(G37:G42)</f>
        <v>5838.36</v>
      </c>
      <c r="H36" s="59">
        <f t="shared" si="1"/>
        <v>0.22902714577122232</v>
      </c>
      <c r="I36" s="57">
        <f>SUM(I37:I42)</f>
        <v>12015.28</v>
      </c>
      <c r="J36" s="60">
        <f t="shared" si="2"/>
        <v>0.47133532088498353</v>
      </c>
      <c r="K36" s="61">
        <f>SUM(K37:K42)</f>
        <v>25492</v>
      </c>
      <c r="L36" s="62">
        <f t="shared" si="3"/>
        <v>1</v>
      </c>
      <c r="M36" s="61">
        <f>SUM(M37:M42)</f>
        <v>13476.72</v>
      </c>
      <c r="N36" s="63">
        <f t="shared" si="4"/>
        <v>0.52866467911501647</v>
      </c>
    </row>
    <row r="37" spans="1:14" s="72" customFormat="1" ht="30" customHeight="1" x14ac:dyDescent="0.35">
      <c r="A37" s="8" t="s">
        <v>130</v>
      </c>
      <c r="B37" s="121" t="s">
        <v>132</v>
      </c>
      <c r="C37" s="122"/>
      <c r="D37" s="12">
        <f>(20*40*52)*0.2</f>
        <v>8320</v>
      </c>
      <c r="E37" s="9">
        <f>$D37*0.33</f>
        <v>2745.6</v>
      </c>
      <c r="F37" s="51">
        <f t="shared" si="0"/>
        <v>0.33</v>
      </c>
      <c r="G37" s="9">
        <f>$D37*0.33</f>
        <v>2745.6</v>
      </c>
      <c r="H37" s="51">
        <f t="shared" si="1"/>
        <v>0.33</v>
      </c>
      <c r="I37" s="9">
        <f>$D37*0.34</f>
        <v>2828.8</v>
      </c>
      <c r="J37" s="27">
        <f t="shared" si="2"/>
        <v>0.34</v>
      </c>
      <c r="K37" s="38">
        <f t="shared" ref="K37:K42" si="35">E37+G37+I37</f>
        <v>8320</v>
      </c>
      <c r="L37" s="25">
        <f t="shared" si="3"/>
        <v>1</v>
      </c>
      <c r="M37" s="38">
        <f t="shared" ref="M37:M42" si="36">E37+G37</f>
        <v>5491.2</v>
      </c>
      <c r="N37" s="25">
        <f t="shared" si="4"/>
        <v>0.66</v>
      </c>
    </row>
    <row r="38" spans="1:14" s="72" customFormat="1" ht="15" customHeight="1" x14ac:dyDescent="0.35">
      <c r="A38" s="8"/>
      <c r="B38" s="121" t="s">
        <v>124</v>
      </c>
      <c r="C38" s="122"/>
      <c r="D38" s="12">
        <f>D37*0.225</f>
        <v>1872</v>
      </c>
      <c r="E38" s="9">
        <f>E37*0.225</f>
        <v>617.76</v>
      </c>
      <c r="F38" s="51">
        <f t="shared" si="0"/>
        <v>0.33</v>
      </c>
      <c r="G38" s="9">
        <f>G37*0.225</f>
        <v>617.76</v>
      </c>
      <c r="H38" s="51">
        <f t="shared" si="1"/>
        <v>0.33</v>
      </c>
      <c r="I38" s="9">
        <f>I37*0.225</f>
        <v>636.48</v>
      </c>
      <c r="J38" s="27">
        <f t="shared" si="2"/>
        <v>0.34</v>
      </c>
      <c r="K38" s="38">
        <f t="shared" si="35"/>
        <v>1872</v>
      </c>
      <c r="L38" s="25">
        <f t="shared" si="3"/>
        <v>1</v>
      </c>
      <c r="M38" s="38">
        <f t="shared" si="36"/>
        <v>1235.52</v>
      </c>
      <c r="N38" s="25">
        <f t="shared" si="4"/>
        <v>0.66</v>
      </c>
    </row>
    <row r="39" spans="1:14" s="72" customFormat="1" ht="15" customHeight="1" x14ac:dyDescent="0.35">
      <c r="A39" s="106" t="s">
        <v>91</v>
      </c>
      <c r="B39" s="121" t="s">
        <v>137</v>
      </c>
      <c r="C39" s="122"/>
      <c r="D39" s="12">
        <v>300</v>
      </c>
      <c r="E39" s="9">
        <v>150</v>
      </c>
      <c r="F39" s="51">
        <f t="shared" si="0"/>
        <v>0.5</v>
      </c>
      <c r="G39" s="9"/>
      <c r="H39" s="51">
        <f t="shared" si="1"/>
        <v>0</v>
      </c>
      <c r="I39" s="9">
        <v>150</v>
      </c>
      <c r="J39" s="27">
        <f t="shared" si="2"/>
        <v>0.5</v>
      </c>
      <c r="K39" s="38">
        <f t="shared" si="35"/>
        <v>300</v>
      </c>
      <c r="L39" s="25">
        <f t="shared" si="3"/>
        <v>1</v>
      </c>
      <c r="M39" s="38">
        <f t="shared" si="36"/>
        <v>150</v>
      </c>
      <c r="N39" s="25">
        <f t="shared" si="4"/>
        <v>0.5</v>
      </c>
    </row>
    <row r="40" spans="1:14" s="72" customFormat="1" ht="15" customHeight="1" x14ac:dyDescent="0.35">
      <c r="A40" s="8" t="s">
        <v>92</v>
      </c>
      <c r="B40" s="123" t="s">
        <v>148</v>
      </c>
      <c r="C40" s="122"/>
      <c r="D40" s="12">
        <f>300*25</f>
        <v>7500</v>
      </c>
      <c r="E40" s="9">
        <f>$D40*0.33</f>
        <v>2475</v>
      </c>
      <c r="F40" s="51">
        <f t="shared" si="0"/>
        <v>0.33</v>
      </c>
      <c r="G40" s="9">
        <f>$D40*0.33</f>
        <v>2475</v>
      </c>
      <c r="H40" s="51">
        <f t="shared" si="1"/>
        <v>0.33</v>
      </c>
      <c r="I40" s="9">
        <f>$D40*0.34</f>
        <v>2550</v>
      </c>
      <c r="J40" s="27">
        <f t="shared" si="2"/>
        <v>0.34</v>
      </c>
      <c r="K40" s="38">
        <f t="shared" si="35"/>
        <v>7500</v>
      </c>
      <c r="L40" s="25">
        <f t="shared" si="3"/>
        <v>1</v>
      </c>
      <c r="M40" s="38">
        <f t="shared" si="36"/>
        <v>4950</v>
      </c>
      <c r="N40" s="25">
        <f t="shared" si="4"/>
        <v>0.66</v>
      </c>
    </row>
    <row r="41" spans="1:14" s="72" customFormat="1" ht="15" customHeight="1" x14ac:dyDescent="0.35">
      <c r="A41" s="106" t="s">
        <v>156</v>
      </c>
      <c r="B41" s="121" t="s">
        <v>157</v>
      </c>
      <c r="C41" s="122"/>
      <c r="D41" s="12">
        <v>5500</v>
      </c>
      <c r="E41" s="9">
        <f>$D41*0.3</f>
        <v>1650</v>
      </c>
      <c r="F41" s="51">
        <f t="shared" si="0"/>
        <v>0.3</v>
      </c>
      <c r="G41" s="9"/>
      <c r="H41" s="51">
        <f t="shared" si="1"/>
        <v>0</v>
      </c>
      <c r="I41" s="9">
        <f>$D41*0.7</f>
        <v>3849.9999999999995</v>
      </c>
      <c r="J41" s="27">
        <f t="shared" si="2"/>
        <v>0.7</v>
      </c>
      <c r="K41" s="38">
        <f t="shared" si="35"/>
        <v>5500</v>
      </c>
      <c r="L41" s="25">
        <f t="shared" si="3"/>
        <v>1</v>
      </c>
      <c r="M41" s="38">
        <f t="shared" si="36"/>
        <v>1650</v>
      </c>
      <c r="N41" s="25">
        <f t="shared" si="4"/>
        <v>0.3</v>
      </c>
    </row>
    <row r="42" spans="1:14" s="72" customFormat="1" ht="15" customHeight="1" x14ac:dyDescent="0.35">
      <c r="A42" s="106" t="s">
        <v>93</v>
      </c>
      <c r="B42" s="121" t="s">
        <v>158</v>
      </c>
      <c r="C42" s="122"/>
      <c r="D42" s="12">
        <v>2000</v>
      </c>
      <c r="E42" s="9"/>
      <c r="F42" s="51">
        <f t="shared" si="0"/>
        <v>0</v>
      </c>
      <c r="G42" s="9"/>
      <c r="H42" s="51">
        <f t="shared" si="1"/>
        <v>0</v>
      </c>
      <c r="I42" s="10">
        <v>2000</v>
      </c>
      <c r="J42" s="27">
        <f t="shared" si="2"/>
        <v>1</v>
      </c>
      <c r="K42" s="38">
        <f t="shared" si="35"/>
        <v>2000</v>
      </c>
      <c r="L42" s="25">
        <f t="shared" si="3"/>
        <v>1</v>
      </c>
      <c r="M42" s="38">
        <f t="shared" si="36"/>
        <v>0</v>
      </c>
      <c r="N42" s="25">
        <f t="shared" si="4"/>
        <v>0</v>
      </c>
    </row>
    <row r="43" spans="1:14" s="72" customFormat="1" ht="15" customHeight="1" x14ac:dyDescent="0.35">
      <c r="A43" s="124" t="s">
        <v>40</v>
      </c>
      <c r="B43" s="125"/>
      <c r="C43" s="126"/>
      <c r="D43" s="68">
        <f>SUM(D44:D49)</f>
        <v>20000</v>
      </c>
      <c r="E43" s="66">
        <f>SUM(E44:E49)</f>
        <v>20000</v>
      </c>
      <c r="F43" s="50">
        <f t="shared" si="0"/>
        <v>1</v>
      </c>
      <c r="G43" s="66">
        <f>SUM(G44:G49)</f>
        <v>0</v>
      </c>
      <c r="H43" s="50">
        <f t="shared" si="1"/>
        <v>0</v>
      </c>
      <c r="I43" s="67">
        <f>SUM(I44:I49)</f>
        <v>0</v>
      </c>
      <c r="J43" s="15">
        <f t="shared" si="2"/>
        <v>0</v>
      </c>
      <c r="K43" s="65">
        <f>SUM(K44:K49)</f>
        <v>20000</v>
      </c>
      <c r="L43" s="24">
        <f t="shared" si="3"/>
        <v>1</v>
      </c>
      <c r="M43" s="65">
        <f>SUM(M44:M49)</f>
        <v>20000</v>
      </c>
      <c r="N43" s="24">
        <f t="shared" si="4"/>
        <v>1</v>
      </c>
    </row>
    <row r="44" spans="1:14" s="72" customFormat="1" ht="15" customHeight="1" x14ac:dyDescent="0.35">
      <c r="A44" s="118" t="s">
        <v>41</v>
      </c>
      <c r="B44" s="119"/>
      <c r="C44" s="120"/>
      <c r="D44" s="55">
        <v>10000</v>
      </c>
      <c r="E44" s="56">
        <v>10000</v>
      </c>
      <c r="F44" s="59">
        <f t="shared" si="0"/>
        <v>1</v>
      </c>
      <c r="G44" s="56"/>
      <c r="H44" s="59">
        <f t="shared" si="1"/>
        <v>0</v>
      </c>
      <c r="I44" s="56"/>
      <c r="J44" s="60">
        <f t="shared" si="2"/>
        <v>0</v>
      </c>
      <c r="K44" s="64">
        <f t="shared" ref="K44:K56" si="37">E44+G44+I44</f>
        <v>10000</v>
      </c>
      <c r="L44" s="62">
        <f t="shared" si="3"/>
        <v>1</v>
      </c>
      <c r="M44" s="64">
        <f t="shared" ref="M44:M56" si="38">E44+G44</f>
        <v>10000</v>
      </c>
      <c r="N44" s="63">
        <f t="shared" si="4"/>
        <v>1</v>
      </c>
    </row>
    <row r="45" spans="1:14" s="72" customFormat="1" ht="15" customHeight="1" x14ac:dyDescent="0.35">
      <c r="A45" s="118" t="s">
        <v>42</v>
      </c>
      <c r="B45" s="119"/>
      <c r="C45" s="120"/>
      <c r="D45" s="55"/>
      <c r="E45" s="56"/>
      <c r="F45" s="59" t="e">
        <f t="shared" si="0"/>
        <v>#DIV/0!</v>
      </c>
      <c r="G45" s="56"/>
      <c r="H45" s="59" t="e">
        <f t="shared" si="1"/>
        <v>#DIV/0!</v>
      </c>
      <c r="I45" s="56"/>
      <c r="J45" s="60" t="e">
        <f t="shared" si="2"/>
        <v>#DIV/0!</v>
      </c>
      <c r="K45" s="64">
        <f t="shared" si="37"/>
        <v>0</v>
      </c>
      <c r="L45" s="62" t="e">
        <f t="shared" si="3"/>
        <v>#DIV/0!</v>
      </c>
      <c r="M45" s="64">
        <f t="shared" si="38"/>
        <v>0</v>
      </c>
      <c r="N45" s="63" t="e">
        <f t="shared" si="4"/>
        <v>#DIV/0!</v>
      </c>
    </row>
    <row r="46" spans="1:14" s="72" customFormat="1" ht="15" customHeight="1" x14ac:dyDescent="0.35">
      <c r="A46" s="118" t="s">
        <v>43</v>
      </c>
      <c r="B46" s="119"/>
      <c r="C46" s="120"/>
      <c r="D46" s="55">
        <v>5000</v>
      </c>
      <c r="E46" s="56">
        <v>5000</v>
      </c>
      <c r="F46" s="59">
        <f t="shared" si="0"/>
        <v>1</v>
      </c>
      <c r="G46" s="56"/>
      <c r="H46" s="59">
        <f t="shared" si="1"/>
        <v>0</v>
      </c>
      <c r="I46" s="56"/>
      <c r="J46" s="60">
        <f t="shared" si="2"/>
        <v>0</v>
      </c>
      <c r="K46" s="64">
        <f t="shared" si="37"/>
        <v>5000</v>
      </c>
      <c r="L46" s="62">
        <f t="shared" si="3"/>
        <v>1</v>
      </c>
      <c r="M46" s="64">
        <f t="shared" si="38"/>
        <v>5000</v>
      </c>
      <c r="N46" s="63">
        <f t="shared" si="4"/>
        <v>1</v>
      </c>
    </row>
    <row r="47" spans="1:14" s="72" customFormat="1" ht="15" customHeight="1" x14ac:dyDescent="0.35">
      <c r="A47" s="118" t="s">
        <v>44</v>
      </c>
      <c r="B47" s="119"/>
      <c r="C47" s="120"/>
      <c r="D47" s="55"/>
      <c r="E47" s="56"/>
      <c r="F47" s="59" t="e">
        <f t="shared" si="0"/>
        <v>#DIV/0!</v>
      </c>
      <c r="G47" s="56"/>
      <c r="H47" s="59" t="e">
        <f t="shared" si="1"/>
        <v>#DIV/0!</v>
      </c>
      <c r="I47" s="56"/>
      <c r="J47" s="60" t="e">
        <f t="shared" si="2"/>
        <v>#DIV/0!</v>
      </c>
      <c r="K47" s="64">
        <f t="shared" si="37"/>
        <v>0</v>
      </c>
      <c r="L47" s="62" t="e">
        <f t="shared" si="3"/>
        <v>#DIV/0!</v>
      </c>
      <c r="M47" s="64">
        <f t="shared" si="38"/>
        <v>0</v>
      </c>
      <c r="N47" s="63" t="e">
        <f t="shared" si="4"/>
        <v>#DIV/0!</v>
      </c>
    </row>
    <row r="48" spans="1:14" s="72" customFormat="1" ht="15" customHeight="1" x14ac:dyDescent="0.35">
      <c r="A48" s="118" t="s">
        <v>45</v>
      </c>
      <c r="B48" s="119"/>
      <c r="C48" s="120"/>
      <c r="D48" s="55">
        <v>5000</v>
      </c>
      <c r="E48" s="56">
        <v>5000</v>
      </c>
      <c r="F48" s="59">
        <f t="shared" si="0"/>
        <v>1</v>
      </c>
      <c r="G48" s="56"/>
      <c r="H48" s="59">
        <f t="shared" si="1"/>
        <v>0</v>
      </c>
      <c r="I48" s="56"/>
      <c r="J48" s="60">
        <f t="shared" si="2"/>
        <v>0</v>
      </c>
      <c r="K48" s="64">
        <f t="shared" si="37"/>
        <v>5000</v>
      </c>
      <c r="L48" s="62">
        <f t="shared" si="3"/>
        <v>1</v>
      </c>
      <c r="M48" s="64">
        <f t="shared" si="38"/>
        <v>5000</v>
      </c>
      <c r="N48" s="63">
        <f t="shared" si="4"/>
        <v>1</v>
      </c>
    </row>
    <row r="49" spans="1:14" s="72" customFormat="1" ht="15" customHeight="1" x14ac:dyDescent="0.35">
      <c r="A49" s="118" t="s">
        <v>46</v>
      </c>
      <c r="B49" s="119"/>
      <c r="C49" s="120"/>
      <c r="D49" s="55">
        <f t="shared" ref="D49:E49" si="39">SUM(D50:D56)</f>
        <v>0</v>
      </c>
      <c r="E49" s="56">
        <f t="shared" si="39"/>
        <v>0</v>
      </c>
      <c r="F49" s="59" t="e">
        <f t="shared" si="0"/>
        <v>#DIV/0!</v>
      </c>
      <c r="G49" s="56">
        <f t="shared" ref="G49" si="40">SUM(G50:G56)</f>
        <v>0</v>
      </c>
      <c r="H49" s="59" t="e">
        <f t="shared" si="1"/>
        <v>#DIV/0!</v>
      </c>
      <c r="I49" s="57">
        <f t="shared" ref="I49" si="41">SUM(I50:I56)</f>
        <v>0</v>
      </c>
      <c r="J49" s="60" t="e">
        <f t="shared" si="2"/>
        <v>#DIV/0!</v>
      </c>
      <c r="K49" s="61">
        <f t="shared" si="37"/>
        <v>0</v>
      </c>
      <c r="L49" s="62" t="e">
        <f t="shared" si="3"/>
        <v>#DIV/0!</v>
      </c>
      <c r="M49" s="61">
        <f t="shared" si="38"/>
        <v>0</v>
      </c>
      <c r="N49" s="63" t="e">
        <f t="shared" si="4"/>
        <v>#DIV/0!</v>
      </c>
    </row>
    <row r="50" spans="1:14" s="72" customFormat="1" ht="15" hidden="1" customHeight="1" x14ac:dyDescent="0.35">
      <c r="A50" s="8" t="s">
        <v>15</v>
      </c>
      <c r="B50" s="121" t="s">
        <v>101</v>
      </c>
      <c r="C50" s="122"/>
      <c r="D50" s="12"/>
      <c r="E50" s="9"/>
      <c r="F50" s="51" t="e">
        <f t="shared" si="0"/>
        <v>#DIV/0!</v>
      </c>
      <c r="G50" s="9"/>
      <c r="H50" s="51" t="e">
        <f t="shared" si="1"/>
        <v>#DIV/0!</v>
      </c>
      <c r="I50" s="10"/>
      <c r="J50" s="27" t="e">
        <f t="shared" si="2"/>
        <v>#DIV/0!</v>
      </c>
      <c r="K50" s="38">
        <f t="shared" si="37"/>
        <v>0</v>
      </c>
      <c r="L50" s="25" t="e">
        <f t="shared" si="3"/>
        <v>#DIV/0!</v>
      </c>
      <c r="M50" s="38">
        <f t="shared" si="38"/>
        <v>0</v>
      </c>
      <c r="N50" s="25" t="e">
        <f t="shared" si="4"/>
        <v>#DIV/0!</v>
      </c>
    </row>
    <row r="51" spans="1:14" s="72" customFormat="1" ht="15" hidden="1" customHeight="1" x14ac:dyDescent="0.35">
      <c r="A51" s="8"/>
      <c r="B51" s="121" t="s">
        <v>76</v>
      </c>
      <c r="C51" s="122"/>
      <c r="D51" s="12"/>
      <c r="E51" s="9"/>
      <c r="F51" s="51" t="e">
        <f t="shared" si="0"/>
        <v>#DIV/0!</v>
      </c>
      <c r="G51" s="9"/>
      <c r="H51" s="51" t="e">
        <f t="shared" si="1"/>
        <v>#DIV/0!</v>
      </c>
      <c r="I51" s="10"/>
      <c r="J51" s="27" t="e">
        <f t="shared" si="2"/>
        <v>#DIV/0!</v>
      </c>
      <c r="K51" s="38">
        <f t="shared" si="37"/>
        <v>0</v>
      </c>
      <c r="L51" s="25" t="e">
        <f t="shared" si="3"/>
        <v>#DIV/0!</v>
      </c>
      <c r="M51" s="38">
        <f t="shared" si="38"/>
        <v>0</v>
      </c>
      <c r="N51" s="25" t="e">
        <f t="shared" si="4"/>
        <v>#DIV/0!</v>
      </c>
    </row>
    <row r="52" spans="1:14" s="72" customFormat="1" ht="15" hidden="1" customHeight="1" x14ac:dyDescent="0.35">
      <c r="A52" s="8" t="s">
        <v>27</v>
      </c>
      <c r="B52" s="121" t="s">
        <v>5</v>
      </c>
      <c r="C52" s="122"/>
      <c r="D52" s="12"/>
      <c r="E52" s="9"/>
      <c r="F52" s="51" t="e">
        <f t="shared" si="0"/>
        <v>#DIV/0!</v>
      </c>
      <c r="G52" s="9"/>
      <c r="H52" s="51" t="e">
        <f t="shared" si="1"/>
        <v>#DIV/0!</v>
      </c>
      <c r="I52" s="10"/>
      <c r="J52" s="27" t="e">
        <f t="shared" si="2"/>
        <v>#DIV/0!</v>
      </c>
      <c r="K52" s="38">
        <f t="shared" si="37"/>
        <v>0</v>
      </c>
      <c r="L52" s="25" t="e">
        <f t="shared" si="3"/>
        <v>#DIV/0!</v>
      </c>
      <c r="M52" s="38">
        <f t="shared" si="38"/>
        <v>0</v>
      </c>
      <c r="N52" s="25" t="e">
        <f t="shared" si="4"/>
        <v>#DIV/0!</v>
      </c>
    </row>
    <row r="53" spans="1:14" s="72" customFormat="1" ht="15" hidden="1" customHeight="1" x14ac:dyDescent="0.35">
      <c r="A53" s="8" t="s">
        <v>28</v>
      </c>
      <c r="B53" s="121" t="s">
        <v>5</v>
      </c>
      <c r="C53" s="122"/>
      <c r="D53" s="12"/>
      <c r="E53" s="9"/>
      <c r="F53" s="51" t="e">
        <f t="shared" si="0"/>
        <v>#DIV/0!</v>
      </c>
      <c r="G53" s="9"/>
      <c r="H53" s="51" t="e">
        <f t="shared" si="1"/>
        <v>#DIV/0!</v>
      </c>
      <c r="I53" s="10"/>
      <c r="J53" s="27" t="e">
        <f t="shared" si="2"/>
        <v>#DIV/0!</v>
      </c>
      <c r="K53" s="38">
        <f t="shared" si="37"/>
        <v>0</v>
      </c>
      <c r="L53" s="25" t="e">
        <f t="shared" si="3"/>
        <v>#DIV/0!</v>
      </c>
      <c r="M53" s="38">
        <f t="shared" si="38"/>
        <v>0</v>
      </c>
      <c r="N53" s="25" t="e">
        <f t="shared" si="4"/>
        <v>#DIV/0!</v>
      </c>
    </row>
    <row r="54" spans="1:14" s="72" customFormat="1" ht="15" hidden="1" customHeight="1" x14ac:dyDescent="0.35">
      <c r="A54" s="8" t="s">
        <v>29</v>
      </c>
      <c r="B54" s="121" t="s">
        <v>5</v>
      </c>
      <c r="C54" s="122"/>
      <c r="D54" s="12"/>
      <c r="E54" s="9"/>
      <c r="F54" s="51" t="e">
        <f t="shared" si="0"/>
        <v>#DIV/0!</v>
      </c>
      <c r="G54" s="9"/>
      <c r="H54" s="51" t="e">
        <f t="shared" si="1"/>
        <v>#DIV/0!</v>
      </c>
      <c r="I54" s="10"/>
      <c r="J54" s="27" t="e">
        <f t="shared" si="2"/>
        <v>#DIV/0!</v>
      </c>
      <c r="K54" s="38">
        <f t="shared" si="37"/>
        <v>0</v>
      </c>
      <c r="L54" s="25" t="e">
        <f t="shared" si="3"/>
        <v>#DIV/0!</v>
      </c>
      <c r="M54" s="38">
        <f t="shared" si="38"/>
        <v>0</v>
      </c>
      <c r="N54" s="25" t="e">
        <f t="shared" si="4"/>
        <v>#DIV/0!</v>
      </c>
    </row>
    <row r="55" spans="1:14" s="72" customFormat="1" ht="15" hidden="1" customHeight="1" x14ac:dyDescent="0.35">
      <c r="A55" s="8" t="s">
        <v>4</v>
      </c>
      <c r="B55" s="121" t="s">
        <v>5</v>
      </c>
      <c r="C55" s="122"/>
      <c r="D55" s="12"/>
      <c r="E55" s="9"/>
      <c r="F55" s="51" t="e">
        <f t="shared" si="0"/>
        <v>#DIV/0!</v>
      </c>
      <c r="G55" s="9"/>
      <c r="H55" s="51" t="e">
        <f t="shared" si="1"/>
        <v>#DIV/0!</v>
      </c>
      <c r="I55" s="10"/>
      <c r="J55" s="27" t="e">
        <f t="shared" si="2"/>
        <v>#DIV/0!</v>
      </c>
      <c r="K55" s="38">
        <f t="shared" si="37"/>
        <v>0</v>
      </c>
      <c r="L55" s="25" t="e">
        <f t="shared" si="3"/>
        <v>#DIV/0!</v>
      </c>
      <c r="M55" s="38">
        <f t="shared" si="38"/>
        <v>0</v>
      </c>
      <c r="N55" s="25" t="e">
        <f t="shared" si="4"/>
        <v>#DIV/0!</v>
      </c>
    </row>
    <row r="56" spans="1:14" ht="15" hidden="1" customHeight="1" x14ac:dyDescent="0.35">
      <c r="A56" s="8" t="s">
        <v>30</v>
      </c>
      <c r="B56" s="121" t="s">
        <v>5</v>
      </c>
      <c r="C56" s="122"/>
      <c r="D56" s="12"/>
      <c r="E56" s="9"/>
      <c r="F56" s="51" t="e">
        <f t="shared" si="0"/>
        <v>#DIV/0!</v>
      </c>
      <c r="G56" s="9"/>
      <c r="H56" s="51" t="e">
        <f t="shared" si="1"/>
        <v>#DIV/0!</v>
      </c>
      <c r="I56" s="10"/>
      <c r="J56" s="27" t="e">
        <f t="shared" si="2"/>
        <v>#DIV/0!</v>
      </c>
      <c r="K56" s="38">
        <f t="shared" si="37"/>
        <v>0</v>
      </c>
      <c r="L56" s="25" t="e">
        <f t="shared" si="3"/>
        <v>#DIV/0!</v>
      </c>
      <c r="M56" s="38">
        <f t="shared" si="38"/>
        <v>0</v>
      </c>
      <c r="N56" s="25" t="e">
        <f t="shared" si="4"/>
        <v>#DIV/0!</v>
      </c>
    </row>
    <row r="57" spans="1:14" ht="15" customHeight="1" x14ac:dyDescent="0.35">
      <c r="A57" s="139" t="s">
        <v>50</v>
      </c>
      <c r="B57" s="140"/>
      <c r="C57" s="141"/>
      <c r="D57" s="13">
        <f>SUM(D58:D58)</f>
        <v>2000</v>
      </c>
      <c r="E57" s="49">
        <f>SUM(E58:E58)</f>
        <v>2000</v>
      </c>
      <c r="F57" s="50">
        <f t="shared" si="0"/>
        <v>1</v>
      </c>
      <c r="G57" s="49">
        <f>SUM(G58:G58)</f>
        <v>0</v>
      </c>
      <c r="H57" s="50">
        <f t="shared" si="1"/>
        <v>0</v>
      </c>
      <c r="I57" s="14">
        <f>SUM(I58:I58)</f>
        <v>0</v>
      </c>
      <c r="J57" s="15">
        <f t="shared" si="2"/>
        <v>0</v>
      </c>
      <c r="K57" s="37">
        <f>SUM(K58:K58)</f>
        <v>2000</v>
      </c>
      <c r="L57" s="24">
        <f t="shared" si="3"/>
        <v>1</v>
      </c>
      <c r="M57" s="37">
        <f>SUM(M58:M58)</f>
        <v>2000</v>
      </c>
      <c r="N57" s="39">
        <f t="shared" si="4"/>
        <v>1</v>
      </c>
    </row>
    <row r="58" spans="1:14" ht="15" customHeight="1" x14ac:dyDescent="0.35">
      <c r="A58" s="106" t="s">
        <v>93</v>
      </c>
      <c r="B58" s="121" t="s">
        <v>161</v>
      </c>
      <c r="C58" s="122"/>
      <c r="D58" s="12">
        <v>2000</v>
      </c>
      <c r="E58" s="9">
        <v>2000</v>
      </c>
      <c r="F58" s="51">
        <f t="shared" ref="F58:F66" si="42">E58/$K58</f>
        <v>1</v>
      </c>
      <c r="G58" s="9"/>
      <c r="H58" s="51">
        <f t="shared" si="1"/>
        <v>0</v>
      </c>
      <c r="I58" s="10"/>
      <c r="J58" s="27">
        <f t="shared" ref="J58:J66" si="43">I58/$K58</f>
        <v>0</v>
      </c>
      <c r="K58" s="38">
        <f t="shared" ref="K58" si="44">E58+G58+I58</f>
        <v>2000</v>
      </c>
      <c r="L58" s="25">
        <f t="shared" ref="L58:L66" si="45">K58/$D58</f>
        <v>1</v>
      </c>
      <c r="M58" s="38">
        <f t="shared" ref="M58" si="46">E58+G58</f>
        <v>2000</v>
      </c>
      <c r="N58" s="25">
        <f t="shared" ref="N58:N66" si="47">M58/$K58</f>
        <v>1</v>
      </c>
    </row>
    <row r="59" spans="1:14" ht="15" customHeight="1" x14ac:dyDescent="0.35">
      <c r="A59" s="139" t="s">
        <v>52</v>
      </c>
      <c r="B59" s="140"/>
      <c r="C59" s="141"/>
      <c r="D59" s="13">
        <f>SUM(D60:D60)</f>
        <v>15000</v>
      </c>
      <c r="E59" s="49">
        <f>SUM(E60:E60)</f>
        <v>0</v>
      </c>
      <c r="F59" s="50">
        <f t="shared" si="42"/>
        <v>0</v>
      </c>
      <c r="G59" s="49">
        <f>SUM(G60:G60)</f>
        <v>15000</v>
      </c>
      <c r="H59" s="50">
        <f t="shared" ref="H59:H66" si="48">G59/$K59</f>
        <v>1</v>
      </c>
      <c r="I59" s="14">
        <f>SUM(I60:I60)</f>
        <v>0</v>
      </c>
      <c r="J59" s="15">
        <f t="shared" si="43"/>
        <v>0</v>
      </c>
      <c r="K59" s="37">
        <f>SUM(K60:K60)</f>
        <v>15000</v>
      </c>
      <c r="L59" s="24">
        <f t="shared" si="45"/>
        <v>1</v>
      </c>
      <c r="M59" s="37">
        <f>SUM(M60:M60)</f>
        <v>15000</v>
      </c>
      <c r="N59" s="39">
        <f t="shared" si="47"/>
        <v>1</v>
      </c>
    </row>
    <row r="60" spans="1:14" ht="15" customHeight="1" x14ac:dyDescent="0.35">
      <c r="A60" s="106" t="s">
        <v>93</v>
      </c>
      <c r="B60" s="121" t="s">
        <v>163</v>
      </c>
      <c r="C60" s="122"/>
      <c r="D60" s="12">
        <v>15000</v>
      </c>
      <c r="E60" s="9"/>
      <c r="F60" s="51">
        <f t="shared" si="42"/>
        <v>0</v>
      </c>
      <c r="G60" s="9">
        <v>15000</v>
      </c>
      <c r="H60" s="51">
        <f t="shared" si="48"/>
        <v>1</v>
      </c>
      <c r="I60" s="10"/>
      <c r="J60" s="27">
        <f t="shared" si="43"/>
        <v>0</v>
      </c>
      <c r="K60" s="38">
        <f t="shared" ref="K60" si="49">E60+G60+I60</f>
        <v>15000</v>
      </c>
      <c r="L60" s="25">
        <f t="shared" si="45"/>
        <v>1</v>
      </c>
      <c r="M60" s="38">
        <f t="shared" ref="M60" si="50">E60+G60</f>
        <v>15000</v>
      </c>
      <c r="N60" s="25">
        <f t="shared" si="47"/>
        <v>1</v>
      </c>
    </row>
    <row r="61" spans="1:14" ht="15" customHeight="1" x14ac:dyDescent="0.35">
      <c r="A61" s="139" t="s">
        <v>113</v>
      </c>
      <c r="B61" s="140"/>
      <c r="C61" s="141"/>
      <c r="D61" s="13">
        <f>SUM(D62:D62)</f>
        <v>2000</v>
      </c>
      <c r="E61" s="49">
        <f>SUM(E62:E62)</f>
        <v>2000</v>
      </c>
      <c r="F61" s="50">
        <f t="shared" si="42"/>
        <v>1</v>
      </c>
      <c r="G61" s="49">
        <f>SUM(G62:G62)</f>
        <v>0</v>
      </c>
      <c r="H61" s="50">
        <f t="shared" si="48"/>
        <v>0</v>
      </c>
      <c r="I61" s="14">
        <f>SUM(I62:I62)</f>
        <v>0</v>
      </c>
      <c r="J61" s="15">
        <f t="shared" si="43"/>
        <v>0</v>
      </c>
      <c r="K61" s="37">
        <f>SUM(K62:K62)</f>
        <v>2000</v>
      </c>
      <c r="L61" s="24">
        <f t="shared" si="45"/>
        <v>1</v>
      </c>
      <c r="M61" s="37">
        <f>SUM(M62:M62)</f>
        <v>2000</v>
      </c>
      <c r="N61" s="39">
        <f t="shared" si="47"/>
        <v>1</v>
      </c>
    </row>
    <row r="62" spans="1:14" ht="15" customHeight="1" x14ac:dyDescent="0.35">
      <c r="A62" s="106" t="s">
        <v>93</v>
      </c>
      <c r="B62" s="121" t="s">
        <v>162</v>
      </c>
      <c r="C62" s="122"/>
      <c r="D62" s="12">
        <v>2000</v>
      </c>
      <c r="E62" s="12">
        <v>2000</v>
      </c>
      <c r="F62" s="51">
        <f t="shared" si="42"/>
        <v>1</v>
      </c>
      <c r="G62" s="9"/>
      <c r="H62" s="51">
        <f t="shared" si="48"/>
        <v>0</v>
      </c>
      <c r="I62" s="10"/>
      <c r="J62" s="27">
        <f t="shared" si="43"/>
        <v>0</v>
      </c>
      <c r="K62" s="38">
        <f t="shared" ref="K62" si="51">E62+G62+I62</f>
        <v>2000</v>
      </c>
      <c r="L62" s="25">
        <f t="shared" si="45"/>
        <v>1</v>
      </c>
      <c r="M62" s="38">
        <f t="shared" ref="M62" si="52">E62+G62</f>
        <v>2000</v>
      </c>
      <c r="N62" s="25">
        <f t="shared" si="47"/>
        <v>1</v>
      </c>
    </row>
    <row r="63" spans="1:14" ht="15" customHeight="1" x14ac:dyDescent="0.35">
      <c r="A63" s="139" t="s">
        <v>107</v>
      </c>
      <c r="B63" s="140"/>
      <c r="C63" s="141"/>
      <c r="D63" s="13">
        <f>SUM(D64:D65)</f>
        <v>22050</v>
      </c>
      <c r="E63" s="49">
        <f>SUM(E64:E65)</f>
        <v>6615</v>
      </c>
      <c r="F63" s="50">
        <f t="shared" si="42"/>
        <v>0.3</v>
      </c>
      <c r="G63" s="49">
        <f>SUM(G64:G65)</f>
        <v>4410</v>
      </c>
      <c r="H63" s="50">
        <f t="shared" si="48"/>
        <v>0.2</v>
      </c>
      <c r="I63" s="14">
        <f>SUM(I64:I65)</f>
        <v>11025</v>
      </c>
      <c r="J63" s="15">
        <f t="shared" si="43"/>
        <v>0.5</v>
      </c>
      <c r="K63" s="37">
        <f>SUM(K64:K65)</f>
        <v>22050</v>
      </c>
      <c r="L63" s="24">
        <f t="shared" si="45"/>
        <v>1</v>
      </c>
      <c r="M63" s="37">
        <f>SUM(M64:M65)</f>
        <v>11025</v>
      </c>
      <c r="N63" s="39">
        <f t="shared" si="47"/>
        <v>0.5</v>
      </c>
    </row>
    <row r="64" spans="1:14" ht="30" customHeight="1" x14ac:dyDescent="0.35">
      <c r="A64" s="8" t="s">
        <v>133</v>
      </c>
      <c r="B64" s="121" t="s">
        <v>135</v>
      </c>
      <c r="C64" s="122"/>
      <c r="D64" s="12">
        <f>90000*0.2</f>
        <v>18000</v>
      </c>
      <c r="E64" s="9">
        <f>$D64*0.3</f>
        <v>5400</v>
      </c>
      <c r="F64" s="51">
        <f t="shared" si="42"/>
        <v>0.3</v>
      </c>
      <c r="G64" s="9">
        <f>$D64*0.2</f>
        <v>3600</v>
      </c>
      <c r="H64" s="51">
        <f t="shared" si="48"/>
        <v>0.2</v>
      </c>
      <c r="I64" s="9">
        <f>$D64*0.5</f>
        <v>9000</v>
      </c>
      <c r="J64" s="27">
        <f t="shared" si="43"/>
        <v>0.5</v>
      </c>
      <c r="K64" s="38">
        <f t="shared" ref="K64:K65" si="53">E64+G64+I64</f>
        <v>18000</v>
      </c>
      <c r="L64" s="25">
        <f t="shared" si="45"/>
        <v>1</v>
      </c>
      <c r="M64" s="38">
        <f t="shared" ref="M64:M65" si="54">E64+G64</f>
        <v>9000</v>
      </c>
      <c r="N64" s="25">
        <f t="shared" si="47"/>
        <v>0.5</v>
      </c>
    </row>
    <row r="65" spans="1:14" ht="15" customHeight="1" x14ac:dyDescent="0.35">
      <c r="A65" s="8"/>
      <c r="B65" s="121" t="s">
        <v>124</v>
      </c>
      <c r="C65" s="122"/>
      <c r="D65" s="12">
        <f>D64*0.225</f>
        <v>4050</v>
      </c>
      <c r="E65" s="9">
        <f>E64*0.225</f>
        <v>1215</v>
      </c>
      <c r="F65" s="51">
        <f t="shared" si="42"/>
        <v>0.3</v>
      </c>
      <c r="G65" s="9">
        <f>G64*0.225</f>
        <v>810</v>
      </c>
      <c r="H65" s="51">
        <f t="shared" si="48"/>
        <v>0.2</v>
      </c>
      <c r="I65" s="9">
        <f>I64*0.225</f>
        <v>2025</v>
      </c>
      <c r="J65" s="27">
        <f t="shared" si="43"/>
        <v>0.5</v>
      </c>
      <c r="K65" s="38">
        <f t="shared" si="53"/>
        <v>4050</v>
      </c>
      <c r="L65" s="25">
        <f t="shared" si="45"/>
        <v>1</v>
      </c>
      <c r="M65" s="38">
        <f t="shared" si="54"/>
        <v>2025</v>
      </c>
      <c r="N65" s="25">
        <f t="shared" si="47"/>
        <v>0.5</v>
      </c>
    </row>
    <row r="66" spans="1:14" ht="15" customHeight="1" thickBot="1" x14ac:dyDescent="0.4">
      <c r="A66" s="145" t="s">
        <v>6</v>
      </c>
      <c r="B66" s="146"/>
      <c r="C66" s="147"/>
      <c r="D66" s="11">
        <f>D12+D43+D57+D59+D61+D63</f>
        <v>411760</v>
      </c>
      <c r="E66" s="84">
        <f>E12+E43+E57+E59+E61+E63</f>
        <v>246672.36</v>
      </c>
      <c r="F66" s="85">
        <f t="shared" si="42"/>
        <v>0.59906829220905378</v>
      </c>
      <c r="G66" s="97">
        <f>G12+G43+G57+G59+G61+G63</f>
        <v>42710.86</v>
      </c>
      <c r="H66" s="98">
        <f t="shared" si="48"/>
        <v>0.10372755974353992</v>
      </c>
      <c r="I66" s="86">
        <f>I12+I43+I57+I59+I61+I63</f>
        <v>122376.78</v>
      </c>
      <c r="J66" s="87">
        <f t="shared" si="43"/>
        <v>0.29720414804740625</v>
      </c>
      <c r="K66" s="88">
        <f>K12+K43+K57+K59+K61+K63</f>
        <v>411760</v>
      </c>
      <c r="L66" s="89">
        <f t="shared" si="45"/>
        <v>1</v>
      </c>
      <c r="M66" s="88">
        <f>M12+M43+M57+M59+M61+M63</f>
        <v>289383.21999999997</v>
      </c>
      <c r="N66" s="89">
        <f t="shared" si="47"/>
        <v>0.70279585195259364</v>
      </c>
    </row>
    <row r="67" spans="1:14" ht="60.75" customHeight="1" thickBot="1" x14ac:dyDescent="0.4">
      <c r="A67" s="129" t="s">
        <v>26</v>
      </c>
      <c r="B67" s="130"/>
      <c r="C67" s="130"/>
      <c r="D67" s="21" t="s">
        <v>8</v>
      </c>
      <c r="E67" s="42" t="s">
        <v>33</v>
      </c>
      <c r="F67" s="43" t="s">
        <v>34</v>
      </c>
      <c r="G67" s="95" t="s">
        <v>103</v>
      </c>
      <c r="H67" s="96" t="s">
        <v>104</v>
      </c>
      <c r="I67" s="16" t="s">
        <v>13</v>
      </c>
      <c r="J67" s="26" t="s">
        <v>14</v>
      </c>
      <c r="K67" s="34" t="s">
        <v>9</v>
      </c>
      <c r="L67" s="36" t="s">
        <v>10</v>
      </c>
      <c r="M67" s="41" t="s">
        <v>48</v>
      </c>
      <c r="N67" s="35" t="s">
        <v>49</v>
      </c>
    </row>
    <row r="68" spans="1:14" ht="15" customHeight="1" x14ac:dyDescent="0.35">
      <c r="A68" s="148" t="s">
        <v>77</v>
      </c>
      <c r="B68" s="149"/>
      <c r="C68" s="150"/>
      <c r="D68" s="13">
        <f>SUM(D69:D72)</f>
        <v>263600</v>
      </c>
      <c r="E68" s="49">
        <f>SUM(E69:E72)</f>
        <v>165985.60000000001</v>
      </c>
      <c r="F68" s="50">
        <f t="shared" ref="F68:F100" si="55">E68/$K68</f>
        <v>0.6296874051593323</v>
      </c>
      <c r="G68" s="49">
        <f>SUM(G69:G72)</f>
        <v>15245.6</v>
      </c>
      <c r="H68" s="50">
        <f t="shared" ref="H68:H100" si="56">G68/$K68</f>
        <v>5.7836115326251901E-2</v>
      </c>
      <c r="I68" s="14">
        <f>SUM(I69:I72)</f>
        <v>82368.800000000003</v>
      </c>
      <c r="J68" s="15">
        <f t="shared" ref="J68:J99" si="57">I68/$K68</f>
        <v>0.31247647951441582</v>
      </c>
      <c r="K68" s="37">
        <f>SUM(K69:K72)</f>
        <v>263600</v>
      </c>
      <c r="L68" s="24">
        <f t="shared" ref="L68:L99" si="58">K68/$D68</f>
        <v>1</v>
      </c>
      <c r="M68" s="37">
        <f>SUM(M69:M72)</f>
        <v>181231.2</v>
      </c>
      <c r="N68" s="39">
        <f t="shared" ref="N68:N99" si="59">M68/$K68</f>
        <v>0.68752352048558429</v>
      </c>
    </row>
    <row r="69" spans="1:14" ht="15" customHeight="1" x14ac:dyDescent="0.35">
      <c r="A69" s="8" t="s">
        <v>123</v>
      </c>
      <c r="B69" s="121" t="s">
        <v>168</v>
      </c>
      <c r="C69" s="122"/>
      <c r="D69" s="12">
        <f>D14</f>
        <v>100000</v>
      </c>
      <c r="E69" s="9">
        <f>E14</f>
        <v>100000</v>
      </c>
      <c r="F69" s="51">
        <f t="shared" si="55"/>
        <v>1</v>
      </c>
      <c r="G69" s="9">
        <f>G14</f>
        <v>0</v>
      </c>
      <c r="H69" s="51">
        <f t="shared" si="56"/>
        <v>0</v>
      </c>
      <c r="I69" s="10">
        <f>I14</f>
        <v>0</v>
      </c>
      <c r="J69" s="27">
        <f t="shared" si="57"/>
        <v>0</v>
      </c>
      <c r="K69" s="38">
        <f>K14</f>
        <v>100000</v>
      </c>
      <c r="L69" s="25">
        <f t="shared" si="58"/>
        <v>1</v>
      </c>
      <c r="M69" s="38">
        <f>M14</f>
        <v>100000</v>
      </c>
      <c r="N69" s="25">
        <f t="shared" si="59"/>
        <v>1</v>
      </c>
    </row>
    <row r="70" spans="1:14" ht="15" customHeight="1" x14ac:dyDescent="0.35">
      <c r="A70" s="8" t="s">
        <v>127</v>
      </c>
      <c r="B70" s="121" t="s">
        <v>141</v>
      </c>
      <c r="C70" s="122"/>
      <c r="D70" s="12">
        <f>D22</f>
        <v>50000</v>
      </c>
      <c r="E70" s="9">
        <f>E22</f>
        <v>25000</v>
      </c>
      <c r="F70" s="51">
        <f>E70/$K70</f>
        <v>0.5</v>
      </c>
      <c r="G70" s="9">
        <f>G22</f>
        <v>12500</v>
      </c>
      <c r="H70" s="51">
        <f>G70/$K70</f>
        <v>0.25</v>
      </c>
      <c r="I70" s="10">
        <f>I22</f>
        <v>12500</v>
      </c>
      <c r="J70" s="27">
        <f>I70/$K70</f>
        <v>0.25</v>
      </c>
      <c r="K70" s="38">
        <f>K22</f>
        <v>50000</v>
      </c>
      <c r="L70" s="25">
        <f>K70/$D70</f>
        <v>1</v>
      </c>
      <c r="M70" s="38">
        <f>M22</f>
        <v>37500</v>
      </c>
      <c r="N70" s="25">
        <f>M70/$K70</f>
        <v>0.75</v>
      </c>
    </row>
    <row r="71" spans="1:14" ht="15" customHeight="1" x14ac:dyDescent="0.35">
      <c r="A71" s="8" t="s">
        <v>130</v>
      </c>
      <c r="B71" s="121" t="s">
        <v>139</v>
      </c>
      <c r="C71" s="122"/>
      <c r="D71" s="12">
        <f>D24+D37</f>
        <v>41600</v>
      </c>
      <c r="E71" s="9">
        <f>E24+E37</f>
        <v>19385.599999999999</v>
      </c>
      <c r="F71" s="51">
        <f t="shared" ref="F71:F72" si="60">E71/$K71</f>
        <v>0.46599999999999997</v>
      </c>
      <c r="G71" s="9">
        <f>G24+G37</f>
        <v>2745.6</v>
      </c>
      <c r="H71" s="51">
        <f t="shared" ref="H71:H72" si="61">G71/$K71</f>
        <v>6.6000000000000003E-2</v>
      </c>
      <c r="I71" s="10">
        <f>I24+I37</f>
        <v>19468.8</v>
      </c>
      <c r="J71" s="27">
        <f t="shared" ref="J71:J72" si="62">I71/$K71</f>
        <v>0.46799999999999997</v>
      </c>
      <c r="K71" s="38">
        <f>K24+K37</f>
        <v>41600</v>
      </c>
      <c r="L71" s="25">
        <f t="shared" ref="L71:L72" si="63">K71/$D71</f>
        <v>1</v>
      </c>
      <c r="M71" s="38">
        <f>M24+M37</f>
        <v>22131.200000000001</v>
      </c>
      <c r="N71" s="25">
        <f t="shared" ref="N71:N72" si="64">M71/$K71</f>
        <v>0.53200000000000003</v>
      </c>
    </row>
    <row r="72" spans="1:14" ht="15" customHeight="1" x14ac:dyDescent="0.35">
      <c r="A72" s="8" t="s">
        <v>133</v>
      </c>
      <c r="B72" s="121" t="s">
        <v>140</v>
      </c>
      <c r="C72" s="122"/>
      <c r="D72" s="12">
        <f>D26</f>
        <v>72000</v>
      </c>
      <c r="E72" s="9">
        <f>E26</f>
        <v>21600</v>
      </c>
      <c r="F72" s="51">
        <f t="shared" si="60"/>
        <v>0.3</v>
      </c>
      <c r="G72" s="9">
        <f>G26</f>
        <v>0</v>
      </c>
      <c r="H72" s="51">
        <f t="shared" si="61"/>
        <v>0</v>
      </c>
      <c r="I72" s="10">
        <f>I26</f>
        <v>50400</v>
      </c>
      <c r="J72" s="27">
        <f t="shared" si="62"/>
        <v>0.7</v>
      </c>
      <c r="K72" s="38">
        <f>K26</f>
        <v>72000</v>
      </c>
      <c r="L72" s="25">
        <f t="shared" si="63"/>
        <v>1</v>
      </c>
      <c r="M72" s="38">
        <f>M26</f>
        <v>21600</v>
      </c>
      <c r="N72" s="25">
        <f t="shared" si="64"/>
        <v>0.3</v>
      </c>
    </row>
    <row r="73" spans="1:14" ht="15" customHeight="1" x14ac:dyDescent="0.35">
      <c r="A73" s="142" t="s">
        <v>78</v>
      </c>
      <c r="B73" s="143"/>
      <c r="C73" s="144"/>
      <c r="D73" s="13">
        <f>SUM(D74:D77)</f>
        <v>59310</v>
      </c>
      <c r="E73" s="49">
        <f>SUM(E74:E77)</f>
        <v>37346.76</v>
      </c>
      <c r="F73" s="50">
        <f t="shared" si="55"/>
        <v>0.6296874051593323</v>
      </c>
      <c r="G73" s="49">
        <f>SUM(G74:G77)</f>
        <v>3430.26</v>
      </c>
      <c r="H73" s="50">
        <f t="shared" si="56"/>
        <v>5.7836115326251901E-2</v>
      </c>
      <c r="I73" s="14">
        <f>SUM(I74:I77)</f>
        <v>18532.98</v>
      </c>
      <c r="J73" s="15">
        <f t="shared" si="57"/>
        <v>0.31247647951441576</v>
      </c>
      <c r="K73" s="37">
        <f>SUM(K74:K77)</f>
        <v>59310</v>
      </c>
      <c r="L73" s="24">
        <f t="shared" si="58"/>
        <v>1</v>
      </c>
      <c r="M73" s="37">
        <f>SUM(M74:M77)</f>
        <v>40777.020000000004</v>
      </c>
      <c r="N73" s="39">
        <f t="shared" si="59"/>
        <v>0.68752352048558429</v>
      </c>
    </row>
    <row r="74" spans="1:14" ht="15" customHeight="1" x14ac:dyDescent="0.35">
      <c r="A74" s="8" t="s">
        <v>123</v>
      </c>
      <c r="B74" s="121" t="s">
        <v>124</v>
      </c>
      <c r="C74" s="122"/>
      <c r="D74" s="12">
        <f>D15</f>
        <v>22500</v>
      </c>
      <c r="E74" s="9">
        <f>E15</f>
        <v>22500</v>
      </c>
      <c r="F74" s="51">
        <f t="shared" si="55"/>
        <v>1</v>
      </c>
      <c r="G74" s="9">
        <f>G15</f>
        <v>0</v>
      </c>
      <c r="H74" s="51">
        <f t="shared" si="56"/>
        <v>0</v>
      </c>
      <c r="I74" s="10">
        <f>I15</f>
        <v>0</v>
      </c>
      <c r="J74" s="27">
        <f t="shared" si="57"/>
        <v>0</v>
      </c>
      <c r="K74" s="38">
        <f>K15</f>
        <v>22500</v>
      </c>
      <c r="L74" s="25">
        <f t="shared" si="58"/>
        <v>1</v>
      </c>
      <c r="M74" s="38">
        <f>M15</f>
        <v>22500</v>
      </c>
      <c r="N74" s="25">
        <f t="shared" si="59"/>
        <v>1</v>
      </c>
    </row>
    <row r="75" spans="1:14" ht="15" customHeight="1" x14ac:dyDescent="0.35">
      <c r="A75" s="8" t="s">
        <v>127</v>
      </c>
      <c r="B75" s="121" t="s">
        <v>124</v>
      </c>
      <c r="C75" s="122"/>
      <c r="D75" s="12">
        <f>D23</f>
        <v>11250</v>
      </c>
      <c r="E75" s="9">
        <f>E23</f>
        <v>5625</v>
      </c>
      <c r="F75" s="51">
        <f>E75/$K75</f>
        <v>0.5</v>
      </c>
      <c r="G75" s="9">
        <f>G23</f>
        <v>2812.5</v>
      </c>
      <c r="H75" s="51">
        <f>G75/$K75</f>
        <v>0.25</v>
      </c>
      <c r="I75" s="10">
        <f>I23</f>
        <v>2812.5</v>
      </c>
      <c r="J75" s="27">
        <f>I75/$K75</f>
        <v>0.25</v>
      </c>
      <c r="K75" s="38">
        <f>K23</f>
        <v>11250</v>
      </c>
      <c r="L75" s="25">
        <f>K75/$D75</f>
        <v>1</v>
      </c>
      <c r="M75" s="38">
        <f>M23</f>
        <v>8437.5</v>
      </c>
      <c r="N75" s="25">
        <f>M75/$K75</f>
        <v>0.75</v>
      </c>
    </row>
    <row r="76" spans="1:14" ht="15" customHeight="1" x14ac:dyDescent="0.35">
      <c r="A76" s="8" t="s">
        <v>130</v>
      </c>
      <c r="B76" s="121" t="s">
        <v>124</v>
      </c>
      <c r="C76" s="122"/>
      <c r="D76" s="12">
        <f>D25+D38</f>
        <v>9360</v>
      </c>
      <c r="E76" s="9">
        <f>E25+E38</f>
        <v>4361.76</v>
      </c>
      <c r="F76" s="51">
        <f t="shared" ref="F76:F77" si="65">E76/$K76</f>
        <v>0.46600000000000003</v>
      </c>
      <c r="G76" s="9">
        <f>G25+G38</f>
        <v>617.76</v>
      </c>
      <c r="H76" s="51">
        <f t="shared" ref="H76:H77" si="66">G76/$K76</f>
        <v>6.6000000000000003E-2</v>
      </c>
      <c r="I76" s="10">
        <f>I25+I38</f>
        <v>4380.4799999999996</v>
      </c>
      <c r="J76" s="27">
        <f t="shared" ref="J76:J77" si="67">I76/$K76</f>
        <v>0.46799999999999997</v>
      </c>
      <c r="K76" s="38">
        <f>K25+K38</f>
        <v>9360</v>
      </c>
      <c r="L76" s="25">
        <f t="shared" ref="L76:L77" si="68">K76/$D76</f>
        <v>1</v>
      </c>
      <c r="M76" s="38">
        <f>M25+M38</f>
        <v>4979.5200000000004</v>
      </c>
      <c r="N76" s="25">
        <f t="shared" ref="N76:N77" si="69">M76/$K76</f>
        <v>0.53200000000000003</v>
      </c>
    </row>
    <row r="77" spans="1:14" ht="15" customHeight="1" x14ac:dyDescent="0.35">
      <c r="A77" s="8" t="s">
        <v>133</v>
      </c>
      <c r="B77" s="121" t="s">
        <v>124</v>
      </c>
      <c r="C77" s="122"/>
      <c r="D77" s="12">
        <f>D27</f>
        <v>16200</v>
      </c>
      <c r="E77" s="9">
        <f>E27</f>
        <v>4860</v>
      </c>
      <c r="F77" s="51">
        <f t="shared" si="65"/>
        <v>0.3</v>
      </c>
      <c r="G77" s="9">
        <f>G27</f>
        <v>0</v>
      </c>
      <c r="H77" s="51">
        <f t="shared" si="66"/>
        <v>0</v>
      </c>
      <c r="I77" s="10">
        <f>I27</f>
        <v>11340</v>
      </c>
      <c r="J77" s="27">
        <f t="shared" si="67"/>
        <v>0.7</v>
      </c>
      <c r="K77" s="38">
        <f>K27</f>
        <v>16200</v>
      </c>
      <c r="L77" s="25">
        <f t="shared" si="68"/>
        <v>1</v>
      </c>
      <c r="M77" s="38">
        <f>M27</f>
        <v>4860</v>
      </c>
      <c r="N77" s="25">
        <f t="shared" si="69"/>
        <v>0.3</v>
      </c>
    </row>
    <row r="78" spans="1:14" ht="15" customHeight="1" x14ac:dyDescent="0.35">
      <c r="A78" s="142" t="s">
        <v>79</v>
      </c>
      <c r="B78" s="143"/>
      <c r="C78" s="144"/>
      <c r="D78" s="13">
        <f>SUM(D79:D80)</f>
        <v>2300</v>
      </c>
      <c r="E78" s="49">
        <f>SUM(E79:E80)</f>
        <v>1400</v>
      </c>
      <c r="F78" s="50">
        <f t="shared" si="55"/>
        <v>0.60869565217391308</v>
      </c>
      <c r="G78" s="49">
        <f>SUM(G79:G80)</f>
        <v>125</v>
      </c>
      <c r="H78" s="50">
        <f t="shared" si="56"/>
        <v>5.434782608695652E-2</v>
      </c>
      <c r="I78" s="14">
        <f>SUM(I79:I80)</f>
        <v>775</v>
      </c>
      <c r="J78" s="15">
        <f t="shared" si="57"/>
        <v>0.33695652173913043</v>
      </c>
      <c r="K78" s="37">
        <f>SUM(K79:K80)</f>
        <v>2300</v>
      </c>
      <c r="L78" s="24">
        <f t="shared" si="58"/>
        <v>1</v>
      </c>
      <c r="M78" s="37">
        <f>SUM(M79:M80)</f>
        <v>1525</v>
      </c>
      <c r="N78" s="39">
        <f t="shared" si="59"/>
        <v>0.66304347826086951</v>
      </c>
    </row>
    <row r="79" spans="1:14" ht="15" customHeight="1" x14ac:dyDescent="0.35">
      <c r="A79" s="8" t="s">
        <v>145</v>
      </c>
      <c r="B79" s="121" t="s">
        <v>136</v>
      </c>
      <c r="C79" s="122"/>
      <c r="D79" s="12">
        <f>D16+D28</f>
        <v>2000</v>
      </c>
      <c r="E79" s="9">
        <f>E16+E28</f>
        <v>1250</v>
      </c>
      <c r="F79" s="51">
        <f t="shared" si="55"/>
        <v>0.625</v>
      </c>
      <c r="G79" s="9">
        <f>G16+G28</f>
        <v>125</v>
      </c>
      <c r="H79" s="51">
        <f t="shared" si="56"/>
        <v>6.25E-2</v>
      </c>
      <c r="I79" s="10">
        <f>I16+I28</f>
        <v>625</v>
      </c>
      <c r="J79" s="27">
        <f t="shared" si="57"/>
        <v>0.3125</v>
      </c>
      <c r="K79" s="38">
        <f>K16+K28</f>
        <v>2000</v>
      </c>
      <c r="L79" s="25">
        <f t="shared" si="58"/>
        <v>1</v>
      </c>
      <c r="M79" s="38">
        <f>M16+M28</f>
        <v>1375</v>
      </c>
      <c r="N79" s="25">
        <f t="shared" si="59"/>
        <v>0.6875</v>
      </c>
    </row>
    <row r="80" spans="1:14" ht="15" customHeight="1" x14ac:dyDescent="0.35">
      <c r="A80" s="8" t="s">
        <v>144</v>
      </c>
      <c r="B80" s="121" t="s">
        <v>100</v>
      </c>
      <c r="C80" s="122"/>
      <c r="D80" s="12">
        <f>D39</f>
        <v>300</v>
      </c>
      <c r="E80" s="9">
        <f>E39</f>
        <v>150</v>
      </c>
      <c r="F80" s="51">
        <f t="shared" si="55"/>
        <v>0.5</v>
      </c>
      <c r="G80" s="9">
        <f>G39</f>
        <v>0</v>
      </c>
      <c r="H80" s="51">
        <f t="shared" si="56"/>
        <v>0</v>
      </c>
      <c r="I80" s="10">
        <f>I39</f>
        <v>150</v>
      </c>
      <c r="J80" s="27">
        <f t="shared" si="57"/>
        <v>0.5</v>
      </c>
      <c r="K80" s="38">
        <f>K39</f>
        <v>300</v>
      </c>
      <c r="L80" s="25">
        <f t="shared" si="58"/>
        <v>1</v>
      </c>
      <c r="M80" s="38">
        <f>M39</f>
        <v>150</v>
      </c>
      <c r="N80" s="25">
        <f t="shared" si="59"/>
        <v>0.5</v>
      </c>
    </row>
    <row r="81" spans="1:14" ht="15" customHeight="1" x14ac:dyDescent="0.35">
      <c r="A81" s="142" t="s">
        <v>80</v>
      </c>
      <c r="B81" s="143"/>
      <c r="C81" s="144"/>
      <c r="D81" s="13">
        <f>SUM(D82:D86)</f>
        <v>14500</v>
      </c>
      <c r="E81" s="49">
        <f>SUM(E82:E86)</f>
        <v>6925</v>
      </c>
      <c r="F81" s="50">
        <f t="shared" si="55"/>
        <v>0.47758620689655173</v>
      </c>
      <c r="G81" s="49">
        <f>SUM(G82:G86)</f>
        <v>4500</v>
      </c>
      <c r="H81" s="50">
        <f t="shared" si="56"/>
        <v>0.31034482758620691</v>
      </c>
      <c r="I81" s="14">
        <f>SUM(I82:I86)</f>
        <v>3075</v>
      </c>
      <c r="J81" s="15">
        <f t="shared" si="57"/>
        <v>0.21206896551724139</v>
      </c>
      <c r="K81" s="37">
        <f>SUM(K82:K86)</f>
        <v>14500</v>
      </c>
      <c r="L81" s="24">
        <f t="shared" si="58"/>
        <v>1</v>
      </c>
      <c r="M81" s="37">
        <f>SUM(M82:M86)</f>
        <v>11425</v>
      </c>
      <c r="N81" s="39">
        <f t="shared" si="59"/>
        <v>0.78793103448275859</v>
      </c>
    </row>
    <row r="82" spans="1:14" ht="15" customHeight="1" x14ac:dyDescent="0.35">
      <c r="A82" s="8" t="s">
        <v>145</v>
      </c>
      <c r="B82" s="121" t="s">
        <v>74</v>
      </c>
      <c r="C82" s="122"/>
      <c r="D82" s="12">
        <f>D17+D29</f>
        <v>400</v>
      </c>
      <c r="E82" s="9">
        <f>E17+E29</f>
        <v>250</v>
      </c>
      <c r="F82" s="51">
        <f t="shared" si="55"/>
        <v>0.625</v>
      </c>
      <c r="G82" s="9">
        <f>G17+G29</f>
        <v>25</v>
      </c>
      <c r="H82" s="51">
        <f t="shared" si="56"/>
        <v>6.25E-2</v>
      </c>
      <c r="I82" s="10">
        <f>I17+I29</f>
        <v>125</v>
      </c>
      <c r="J82" s="27">
        <f t="shared" si="57"/>
        <v>0.3125</v>
      </c>
      <c r="K82" s="38">
        <f>K17+K29</f>
        <v>400</v>
      </c>
      <c r="L82" s="25">
        <f t="shared" si="58"/>
        <v>1</v>
      </c>
      <c r="M82" s="38">
        <f>M17+M29</f>
        <v>275</v>
      </c>
      <c r="N82" s="25">
        <f t="shared" si="59"/>
        <v>0.6875</v>
      </c>
    </row>
    <row r="83" spans="1:14" ht="15" customHeight="1" x14ac:dyDescent="0.35">
      <c r="A83" s="8" t="s">
        <v>145</v>
      </c>
      <c r="B83" s="121" t="s">
        <v>153</v>
      </c>
      <c r="C83" s="122"/>
      <c r="D83" s="12">
        <f t="shared" ref="D83:D84" si="70">D18+D30</f>
        <v>1000</v>
      </c>
      <c r="E83" s="9">
        <f t="shared" ref="E83" si="71">E18+E30</f>
        <v>750</v>
      </c>
      <c r="F83" s="51">
        <f>E83/$K83</f>
        <v>0.75</v>
      </c>
      <c r="G83" s="9">
        <f t="shared" ref="G83" si="72">G18+G30</f>
        <v>0</v>
      </c>
      <c r="H83" s="51">
        <f>G83/$K83</f>
        <v>0</v>
      </c>
      <c r="I83" s="10">
        <f t="shared" ref="I83" si="73">I18+I30</f>
        <v>250</v>
      </c>
      <c r="J83" s="27">
        <f>I83/$K83</f>
        <v>0.25</v>
      </c>
      <c r="K83" s="38">
        <f t="shared" ref="K83" si="74">K18+K30</f>
        <v>1000</v>
      </c>
      <c r="L83" s="25">
        <f>K83/$D83</f>
        <v>1</v>
      </c>
      <c r="M83" s="38">
        <f t="shared" ref="M83" si="75">M18+M30</f>
        <v>750</v>
      </c>
      <c r="N83" s="25">
        <f>M83/$K83</f>
        <v>0.75</v>
      </c>
    </row>
    <row r="84" spans="1:14" ht="15" customHeight="1" x14ac:dyDescent="0.35">
      <c r="A84" s="8" t="s">
        <v>145</v>
      </c>
      <c r="B84" s="121" t="s">
        <v>154</v>
      </c>
      <c r="C84" s="122"/>
      <c r="D84" s="12">
        <f t="shared" si="70"/>
        <v>600</v>
      </c>
      <c r="E84" s="9">
        <f t="shared" ref="E84" si="76">E19+E31</f>
        <v>450</v>
      </c>
      <c r="F84" s="51">
        <f>E84/$K84</f>
        <v>0.75</v>
      </c>
      <c r="G84" s="9">
        <f t="shared" ref="G84" si="77">G19+G31</f>
        <v>0</v>
      </c>
      <c r="H84" s="51">
        <f>G84/$K84</f>
        <v>0</v>
      </c>
      <c r="I84" s="10">
        <f t="shared" ref="I84" si="78">I19+I31</f>
        <v>150</v>
      </c>
      <c r="J84" s="27">
        <f>I84/$K84</f>
        <v>0.25</v>
      </c>
      <c r="K84" s="38">
        <f t="shared" ref="K84" si="79">K19+K31</f>
        <v>600</v>
      </c>
      <c r="L84" s="25">
        <f>K84/$D84</f>
        <v>1</v>
      </c>
      <c r="M84" s="38">
        <f t="shared" ref="M84" si="80">M19+M31</f>
        <v>450</v>
      </c>
      <c r="N84" s="25">
        <f>M84/$K84</f>
        <v>0.75</v>
      </c>
    </row>
    <row r="85" spans="1:14" ht="15" customHeight="1" x14ac:dyDescent="0.35">
      <c r="A85" s="8" t="s">
        <v>147</v>
      </c>
      <c r="B85" s="121" t="s">
        <v>146</v>
      </c>
      <c r="C85" s="122"/>
      <c r="D85" s="12">
        <f>D34</f>
        <v>5000</v>
      </c>
      <c r="E85" s="9">
        <f>E34</f>
        <v>3000</v>
      </c>
      <c r="F85" s="51">
        <f t="shared" ref="F85:F86" si="81">E85/$K85</f>
        <v>0.6</v>
      </c>
      <c r="G85" s="9">
        <f>G34</f>
        <v>2000</v>
      </c>
      <c r="H85" s="51">
        <f t="shared" ref="H85:H86" si="82">G85/$K85</f>
        <v>0.4</v>
      </c>
      <c r="I85" s="10">
        <f>I34</f>
        <v>0</v>
      </c>
      <c r="J85" s="27">
        <f t="shared" ref="J85:J86" si="83">I85/$K85</f>
        <v>0</v>
      </c>
      <c r="K85" s="38">
        <f>K34</f>
        <v>5000</v>
      </c>
      <c r="L85" s="25">
        <f t="shared" ref="L85:L86" si="84">K85/$D85</f>
        <v>1</v>
      </c>
      <c r="M85" s="38">
        <f>M34</f>
        <v>5000</v>
      </c>
      <c r="N85" s="25">
        <f t="shared" ref="N85:N86" si="85">M85/$K85</f>
        <v>1</v>
      </c>
    </row>
    <row r="86" spans="1:14" ht="15" customHeight="1" x14ac:dyDescent="0.35">
      <c r="A86" s="8" t="s">
        <v>144</v>
      </c>
      <c r="B86" s="123" t="s">
        <v>148</v>
      </c>
      <c r="C86" s="122"/>
      <c r="D86" s="12">
        <f>D40</f>
        <v>7500</v>
      </c>
      <c r="E86" s="9">
        <f>E40</f>
        <v>2475</v>
      </c>
      <c r="F86" s="51">
        <f t="shared" si="81"/>
        <v>0.33</v>
      </c>
      <c r="G86" s="9">
        <f>G40</f>
        <v>2475</v>
      </c>
      <c r="H86" s="51">
        <f t="shared" si="82"/>
        <v>0.33</v>
      </c>
      <c r="I86" s="10">
        <f>I40</f>
        <v>2550</v>
      </c>
      <c r="J86" s="27">
        <f t="shared" si="83"/>
        <v>0.34</v>
      </c>
      <c r="K86" s="38">
        <f>K40</f>
        <v>7500</v>
      </c>
      <c r="L86" s="25">
        <f t="shared" si="84"/>
        <v>1</v>
      </c>
      <c r="M86" s="38">
        <f>M40</f>
        <v>4950</v>
      </c>
      <c r="N86" s="25">
        <f t="shared" si="85"/>
        <v>0.66</v>
      </c>
    </row>
    <row r="87" spans="1:14" ht="15" customHeight="1" x14ac:dyDescent="0.35">
      <c r="A87" s="142" t="s">
        <v>81</v>
      </c>
      <c r="B87" s="143"/>
      <c r="C87" s="144"/>
      <c r="D87" s="13">
        <f>SUM(D88:D88)</f>
        <v>5500</v>
      </c>
      <c r="E87" s="49">
        <f>SUM(E88:E88)</f>
        <v>1650</v>
      </c>
      <c r="F87" s="50">
        <f t="shared" si="55"/>
        <v>0.3</v>
      </c>
      <c r="G87" s="49">
        <f>SUM(G88:G88)</f>
        <v>0</v>
      </c>
      <c r="H87" s="50">
        <f t="shared" si="56"/>
        <v>0</v>
      </c>
      <c r="I87" s="14">
        <f>SUM(I88:I88)</f>
        <v>3849.9999999999995</v>
      </c>
      <c r="J87" s="15">
        <f t="shared" si="57"/>
        <v>0.7</v>
      </c>
      <c r="K87" s="37">
        <f>SUM(K88:K88)</f>
        <v>5500</v>
      </c>
      <c r="L87" s="24">
        <f t="shared" si="58"/>
        <v>1</v>
      </c>
      <c r="M87" s="37">
        <f>SUM(M88:M88)</f>
        <v>1650</v>
      </c>
      <c r="N87" s="39">
        <f t="shared" si="59"/>
        <v>0.3</v>
      </c>
    </row>
    <row r="88" spans="1:14" ht="15" customHeight="1" x14ac:dyDescent="0.35">
      <c r="A88" s="106" t="s">
        <v>144</v>
      </c>
      <c r="B88" s="121" t="s">
        <v>157</v>
      </c>
      <c r="C88" s="122"/>
      <c r="D88" s="12">
        <f>D41</f>
        <v>5500</v>
      </c>
      <c r="E88" s="9">
        <f>E41</f>
        <v>1650</v>
      </c>
      <c r="F88" s="51">
        <f t="shared" si="55"/>
        <v>0.3</v>
      </c>
      <c r="G88" s="9">
        <f>G41</f>
        <v>0</v>
      </c>
      <c r="H88" s="51">
        <f t="shared" si="56"/>
        <v>0</v>
      </c>
      <c r="I88" s="10">
        <f>I41</f>
        <v>3849.9999999999995</v>
      </c>
      <c r="J88" s="27">
        <f t="shared" si="57"/>
        <v>0.7</v>
      </c>
      <c r="K88" s="38">
        <f>K41</f>
        <v>5500</v>
      </c>
      <c r="L88" s="25">
        <f t="shared" si="58"/>
        <v>1</v>
      </c>
      <c r="M88" s="38">
        <f>M41</f>
        <v>1650</v>
      </c>
      <c r="N88" s="25">
        <f t="shared" si="59"/>
        <v>0.3</v>
      </c>
    </row>
    <row r="89" spans="1:14" ht="15" customHeight="1" x14ac:dyDescent="0.35">
      <c r="A89" s="139" t="s">
        <v>83</v>
      </c>
      <c r="B89" s="140"/>
      <c r="C89" s="141"/>
      <c r="D89" s="13">
        <f>SUM(D90:D96)</f>
        <v>44500</v>
      </c>
      <c r="E89" s="49">
        <f>SUM(E90:E96)</f>
        <v>26750</v>
      </c>
      <c r="F89" s="50">
        <f t="shared" si="55"/>
        <v>0.601123595505618</v>
      </c>
      <c r="G89" s="49">
        <f>SUM(G90:G96)</f>
        <v>15000</v>
      </c>
      <c r="H89" s="50">
        <f t="shared" si="56"/>
        <v>0.33707865168539325</v>
      </c>
      <c r="I89" s="14">
        <f>SUM(I90:I96)</f>
        <v>2750</v>
      </c>
      <c r="J89" s="15">
        <f t="shared" si="57"/>
        <v>6.1797752808988762E-2</v>
      </c>
      <c r="K89" s="37">
        <f>SUM(K90:K96)</f>
        <v>44500</v>
      </c>
      <c r="L89" s="24">
        <f t="shared" si="58"/>
        <v>1</v>
      </c>
      <c r="M89" s="37">
        <f>SUM(M90:M96)</f>
        <v>41750</v>
      </c>
      <c r="N89" s="39">
        <f t="shared" si="59"/>
        <v>0.9382022471910112</v>
      </c>
    </row>
    <row r="90" spans="1:14" ht="15" customHeight="1" x14ac:dyDescent="0.35">
      <c r="A90" s="58" t="s">
        <v>53</v>
      </c>
      <c r="B90" s="121" t="s">
        <v>164</v>
      </c>
      <c r="C90" s="122"/>
      <c r="D90" s="12">
        <f>D44+D46+D48</f>
        <v>20000</v>
      </c>
      <c r="E90" s="9">
        <f>E44+E46+E48</f>
        <v>20000</v>
      </c>
      <c r="F90" s="51">
        <f t="shared" si="55"/>
        <v>1</v>
      </c>
      <c r="G90" s="9">
        <f>G44+G46+G48</f>
        <v>0</v>
      </c>
      <c r="H90" s="51">
        <f t="shared" si="56"/>
        <v>0</v>
      </c>
      <c r="I90" s="10">
        <f>I44+I46+I48</f>
        <v>0</v>
      </c>
      <c r="J90" s="27">
        <f t="shared" si="57"/>
        <v>0</v>
      </c>
      <c r="K90" s="38">
        <f>K44+K46+K48</f>
        <v>20000</v>
      </c>
      <c r="L90" s="25">
        <f t="shared" si="58"/>
        <v>1</v>
      </c>
      <c r="M90" s="38">
        <f>M44+M46+M48</f>
        <v>20000</v>
      </c>
      <c r="N90" s="25">
        <f t="shared" si="59"/>
        <v>1</v>
      </c>
    </row>
    <row r="91" spans="1:14" ht="15" customHeight="1" x14ac:dyDescent="0.35">
      <c r="A91" s="58" t="s">
        <v>54</v>
      </c>
      <c r="B91" s="121" t="s">
        <v>161</v>
      </c>
      <c r="C91" s="122"/>
      <c r="D91" s="12">
        <f>D58</f>
        <v>2000</v>
      </c>
      <c r="E91" s="9">
        <f>E58</f>
        <v>2000</v>
      </c>
      <c r="F91" s="51">
        <f t="shared" si="55"/>
        <v>1</v>
      </c>
      <c r="G91" s="9">
        <f>G58</f>
        <v>0</v>
      </c>
      <c r="H91" s="51">
        <f t="shared" si="56"/>
        <v>0</v>
      </c>
      <c r="I91" s="10">
        <f>I58</f>
        <v>0</v>
      </c>
      <c r="J91" s="27">
        <f t="shared" si="57"/>
        <v>0</v>
      </c>
      <c r="K91" s="38">
        <f>K58</f>
        <v>2000</v>
      </c>
      <c r="L91" s="25">
        <f t="shared" si="58"/>
        <v>1</v>
      </c>
      <c r="M91" s="38">
        <f>M58</f>
        <v>2000</v>
      </c>
      <c r="N91" s="25">
        <f t="shared" si="59"/>
        <v>1</v>
      </c>
    </row>
    <row r="92" spans="1:14" ht="15" customHeight="1" x14ac:dyDescent="0.35">
      <c r="A92" s="58" t="s">
        <v>165</v>
      </c>
      <c r="B92" s="121" t="s">
        <v>163</v>
      </c>
      <c r="C92" s="122"/>
      <c r="D92" s="12">
        <f>D60</f>
        <v>15000</v>
      </c>
      <c r="E92" s="9">
        <f>E60</f>
        <v>0</v>
      </c>
      <c r="F92" s="51">
        <f t="shared" ref="F92" si="86">E92/$K92</f>
        <v>0</v>
      </c>
      <c r="G92" s="9">
        <f>G60</f>
        <v>15000</v>
      </c>
      <c r="H92" s="51">
        <f t="shared" ref="H92" si="87">G92/$K92</f>
        <v>1</v>
      </c>
      <c r="I92" s="10">
        <f>I60</f>
        <v>0</v>
      </c>
      <c r="J92" s="27">
        <f t="shared" ref="J92" si="88">I92/$K92</f>
        <v>0</v>
      </c>
      <c r="K92" s="38">
        <f>K60</f>
        <v>15000</v>
      </c>
      <c r="L92" s="25">
        <f t="shared" ref="L92" si="89">K92/$D92</f>
        <v>1</v>
      </c>
      <c r="M92" s="38">
        <f>M60</f>
        <v>15000</v>
      </c>
      <c r="N92" s="25">
        <f t="shared" ref="N92" si="90">M92/$K92</f>
        <v>1</v>
      </c>
    </row>
    <row r="93" spans="1:14" ht="15" customHeight="1" x14ac:dyDescent="0.35">
      <c r="A93" s="58" t="s">
        <v>106</v>
      </c>
      <c r="B93" s="121" t="s">
        <v>162</v>
      </c>
      <c r="C93" s="122"/>
      <c r="D93" s="12">
        <f>D62</f>
        <v>2000</v>
      </c>
      <c r="E93" s="104">
        <f>E62</f>
        <v>2000</v>
      </c>
      <c r="F93" s="51">
        <f t="shared" si="55"/>
        <v>1</v>
      </c>
      <c r="G93" s="9">
        <f>G62</f>
        <v>0</v>
      </c>
      <c r="H93" s="51">
        <f t="shared" si="56"/>
        <v>0</v>
      </c>
      <c r="I93" s="10">
        <f>I62</f>
        <v>0</v>
      </c>
      <c r="J93" s="27">
        <f t="shared" si="57"/>
        <v>0</v>
      </c>
      <c r="K93" s="38">
        <f>K62</f>
        <v>2000</v>
      </c>
      <c r="L93" s="25">
        <f t="shared" si="58"/>
        <v>1</v>
      </c>
      <c r="M93" s="38">
        <f>M62</f>
        <v>2000</v>
      </c>
      <c r="N93" s="25">
        <f t="shared" si="59"/>
        <v>1</v>
      </c>
    </row>
    <row r="94" spans="1:14" ht="15" customHeight="1" x14ac:dyDescent="0.35">
      <c r="A94" s="8" t="s">
        <v>145</v>
      </c>
      <c r="B94" s="121" t="s">
        <v>152</v>
      </c>
      <c r="C94" s="122"/>
      <c r="D94" s="12">
        <f>D20+D32</f>
        <v>3000</v>
      </c>
      <c r="E94" s="104">
        <f>E20+E32</f>
        <v>2250</v>
      </c>
      <c r="F94" s="51">
        <f t="shared" si="55"/>
        <v>0.75</v>
      </c>
      <c r="G94" s="9">
        <f>G20+G32</f>
        <v>0</v>
      </c>
      <c r="H94" s="51">
        <f t="shared" si="56"/>
        <v>0</v>
      </c>
      <c r="I94" s="10">
        <f>I20+I32</f>
        <v>750</v>
      </c>
      <c r="J94" s="27">
        <f t="shared" si="57"/>
        <v>0.25</v>
      </c>
      <c r="K94" s="38">
        <f>K20+K32</f>
        <v>3000</v>
      </c>
      <c r="L94" s="25">
        <f t="shared" ref="L94:L95" si="91">K94/$D94</f>
        <v>1</v>
      </c>
      <c r="M94" s="38">
        <f>M20+M32</f>
        <v>2250</v>
      </c>
      <c r="N94" s="25">
        <f t="shared" ref="N94:N95" si="92">M94/$K94</f>
        <v>0.75</v>
      </c>
    </row>
    <row r="95" spans="1:14" ht="15" customHeight="1" x14ac:dyDescent="0.35">
      <c r="A95" s="8" t="s">
        <v>147</v>
      </c>
      <c r="B95" s="123" t="s">
        <v>159</v>
      </c>
      <c r="C95" s="122"/>
      <c r="D95" s="12">
        <f>D35</f>
        <v>500</v>
      </c>
      <c r="E95" s="104">
        <f>E35</f>
        <v>500</v>
      </c>
      <c r="F95" s="51">
        <f t="shared" si="55"/>
        <v>1</v>
      </c>
      <c r="G95" s="9">
        <f>G35</f>
        <v>0</v>
      </c>
      <c r="H95" s="51">
        <f t="shared" si="56"/>
        <v>0</v>
      </c>
      <c r="I95" s="10">
        <f>I35</f>
        <v>0</v>
      </c>
      <c r="J95" s="27">
        <f t="shared" si="57"/>
        <v>0</v>
      </c>
      <c r="K95" s="38">
        <f>K35</f>
        <v>500</v>
      </c>
      <c r="L95" s="25">
        <f t="shared" si="91"/>
        <v>1</v>
      </c>
      <c r="M95" s="38">
        <f>M35</f>
        <v>500</v>
      </c>
      <c r="N95" s="25">
        <f t="shared" si="92"/>
        <v>1</v>
      </c>
    </row>
    <row r="96" spans="1:14" ht="15" customHeight="1" x14ac:dyDescent="0.35">
      <c r="A96" s="8" t="s">
        <v>144</v>
      </c>
      <c r="B96" s="121" t="s">
        <v>158</v>
      </c>
      <c r="C96" s="122"/>
      <c r="D96" s="12">
        <f>D42</f>
        <v>2000</v>
      </c>
      <c r="E96" s="9">
        <f>E42</f>
        <v>0</v>
      </c>
      <c r="F96" s="51">
        <f t="shared" si="55"/>
        <v>0</v>
      </c>
      <c r="G96" s="9">
        <f>G42</f>
        <v>0</v>
      </c>
      <c r="H96" s="51">
        <f t="shared" si="56"/>
        <v>0</v>
      </c>
      <c r="I96" s="10">
        <f>I42</f>
        <v>2000</v>
      </c>
      <c r="J96" s="27">
        <f t="shared" si="57"/>
        <v>1</v>
      </c>
      <c r="K96" s="38">
        <f>K42</f>
        <v>2000</v>
      </c>
      <c r="L96" s="25">
        <f t="shared" si="58"/>
        <v>1</v>
      </c>
      <c r="M96" s="38">
        <f>M42</f>
        <v>0</v>
      </c>
      <c r="N96" s="25">
        <f t="shared" si="59"/>
        <v>0</v>
      </c>
    </row>
    <row r="97" spans="1:14" ht="15" customHeight="1" x14ac:dyDescent="0.35">
      <c r="A97" s="139" t="s">
        <v>109</v>
      </c>
      <c r="B97" s="140"/>
      <c r="C97" s="141"/>
      <c r="D97" s="13">
        <f>SUM(D98:D99)</f>
        <v>22050</v>
      </c>
      <c r="E97" s="49">
        <f>SUM(E98:E99)</f>
        <v>6615</v>
      </c>
      <c r="F97" s="50">
        <f t="shared" si="55"/>
        <v>0.3</v>
      </c>
      <c r="G97" s="49">
        <f>SUM(G98:G99)</f>
        <v>4410</v>
      </c>
      <c r="H97" s="50">
        <f t="shared" si="56"/>
        <v>0.2</v>
      </c>
      <c r="I97" s="14">
        <f>SUM(I98:I99)</f>
        <v>11025</v>
      </c>
      <c r="J97" s="15">
        <f t="shared" si="57"/>
        <v>0.5</v>
      </c>
      <c r="K97" s="37">
        <f>SUM(K98:K99)</f>
        <v>22050</v>
      </c>
      <c r="L97" s="24">
        <f t="shared" si="58"/>
        <v>1</v>
      </c>
      <c r="M97" s="37">
        <f>SUM(M98:M99)</f>
        <v>11025</v>
      </c>
      <c r="N97" s="39">
        <f t="shared" si="59"/>
        <v>0.5</v>
      </c>
    </row>
    <row r="98" spans="1:14" ht="30" customHeight="1" x14ac:dyDescent="0.35">
      <c r="A98" s="8" t="s">
        <v>133</v>
      </c>
      <c r="B98" s="121" t="s">
        <v>135</v>
      </c>
      <c r="C98" s="122"/>
      <c r="D98" s="12">
        <f>D64</f>
        <v>18000</v>
      </c>
      <c r="E98" s="9">
        <f>E64</f>
        <v>5400</v>
      </c>
      <c r="F98" s="51">
        <f t="shared" si="55"/>
        <v>0.3</v>
      </c>
      <c r="G98" s="9">
        <f>G64</f>
        <v>3600</v>
      </c>
      <c r="H98" s="51">
        <f t="shared" si="56"/>
        <v>0.2</v>
      </c>
      <c r="I98" s="10">
        <f>I64</f>
        <v>9000</v>
      </c>
      <c r="J98" s="27">
        <f t="shared" si="57"/>
        <v>0.5</v>
      </c>
      <c r="K98" s="38">
        <f>K64</f>
        <v>18000</v>
      </c>
      <c r="L98" s="25">
        <f t="shared" si="58"/>
        <v>1</v>
      </c>
      <c r="M98" s="38">
        <f>M64</f>
        <v>9000</v>
      </c>
      <c r="N98" s="25">
        <f t="shared" si="59"/>
        <v>0.5</v>
      </c>
    </row>
    <row r="99" spans="1:14" ht="15" customHeight="1" x14ac:dyDescent="0.35">
      <c r="A99" s="8"/>
      <c r="B99" s="121" t="s">
        <v>124</v>
      </c>
      <c r="C99" s="122"/>
      <c r="D99" s="12">
        <f>D65</f>
        <v>4050</v>
      </c>
      <c r="E99" s="9">
        <f>E65</f>
        <v>1215</v>
      </c>
      <c r="F99" s="51">
        <f t="shared" si="55"/>
        <v>0.3</v>
      </c>
      <c r="G99" s="9">
        <f>G65</f>
        <v>810</v>
      </c>
      <c r="H99" s="51">
        <f t="shared" si="56"/>
        <v>0.2</v>
      </c>
      <c r="I99" s="10">
        <f>I65</f>
        <v>2025</v>
      </c>
      <c r="J99" s="27">
        <f t="shared" si="57"/>
        <v>0.5</v>
      </c>
      <c r="K99" s="38">
        <f>K65</f>
        <v>4050</v>
      </c>
      <c r="L99" s="25">
        <f t="shared" si="58"/>
        <v>1</v>
      </c>
      <c r="M99" s="38">
        <f>M65</f>
        <v>2025</v>
      </c>
      <c r="N99" s="25">
        <f t="shared" si="59"/>
        <v>0.5</v>
      </c>
    </row>
    <row r="100" spans="1:14" ht="15" customHeight="1" thickBot="1" x14ac:dyDescent="0.4">
      <c r="A100" s="151" t="s">
        <v>31</v>
      </c>
      <c r="B100" s="152"/>
      <c r="C100" s="153"/>
      <c r="D100" s="11">
        <f>D68+D73+D78+D81+D87+D89+D97</f>
        <v>411760</v>
      </c>
      <c r="E100" s="84">
        <f>E68+E73+E78+E81+E87+E89+E97</f>
        <v>246672.36000000002</v>
      </c>
      <c r="F100" s="85">
        <f t="shared" si="55"/>
        <v>0.59906829220905389</v>
      </c>
      <c r="G100" s="97">
        <f>G68+G73+G78+G81+G87+G89+G97</f>
        <v>42710.86</v>
      </c>
      <c r="H100" s="98">
        <f t="shared" si="56"/>
        <v>0.10372755974353992</v>
      </c>
      <c r="I100" s="86">
        <f>I68+I73+I78+I81+I87+I89+I97</f>
        <v>122376.78</v>
      </c>
      <c r="J100" s="87">
        <f>I100/$K100</f>
        <v>0.29720414804740625</v>
      </c>
      <c r="K100" s="88">
        <f>K68+K73+K78+K81+K87+K89+K97</f>
        <v>411760</v>
      </c>
      <c r="L100" s="89">
        <f>K100/$D100</f>
        <v>1</v>
      </c>
      <c r="M100" s="88">
        <f>M68+M73+M78+M81+M87+M89+M97</f>
        <v>289383.22000000003</v>
      </c>
      <c r="N100" s="89">
        <f>M100/$K100</f>
        <v>0.70279585195259386</v>
      </c>
    </row>
    <row r="101" spans="1:14" ht="15" customHeight="1" thickBot="1" x14ac:dyDescent="0.4">
      <c r="A101" s="154" t="s">
        <v>7</v>
      </c>
      <c r="B101" s="155"/>
      <c r="C101" s="156"/>
      <c r="D101" s="28">
        <f t="shared" ref="D101:N101" si="93">D100-D66</f>
        <v>0</v>
      </c>
      <c r="E101" s="70">
        <f t="shared" si="93"/>
        <v>0</v>
      </c>
      <c r="F101" s="71">
        <f t="shared" si="93"/>
        <v>0</v>
      </c>
      <c r="G101" s="93">
        <f t="shared" si="93"/>
        <v>0</v>
      </c>
      <c r="H101" s="94">
        <f t="shared" si="93"/>
        <v>0</v>
      </c>
      <c r="I101" s="29">
        <f t="shared" si="93"/>
        <v>0</v>
      </c>
      <c r="J101" s="30">
        <f t="shared" si="93"/>
        <v>0</v>
      </c>
      <c r="K101" s="40">
        <f t="shared" si="93"/>
        <v>0</v>
      </c>
      <c r="L101" s="31">
        <f t="shared" si="93"/>
        <v>0</v>
      </c>
      <c r="M101" s="40">
        <f t="shared" si="93"/>
        <v>0</v>
      </c>
      <c r="N101" s="31">
        <f t="shared" si="93"/>
        <v>0</v>
      </c>
    </row>
  </sheetData>
  <mergeCells count="101">
    <mergeCell ref="A100:C100"/>
    <mergeCell ref="A101:C101"/>
    <mergeCell ref="A97:C97"/>
    <mergeCell ref="B98:C98"/>
    <mergeCell ref="B99:C99"/>
    <mergeCell ref="B92:C92"/>
    <mergeCell ref="B94:C94"/>
    <mergeCell ref="B95:C95"/>
    <mergeCell ref="B24:C24"/>
    <mergeCell ref="B25:C25"/>
    <mergeCell ref="B26:C26"/>
    <mergeCell ref="B27:C27"/>
    <mergeCell ref="B71:C71"/>
    <mergeCell ref="A89:C89"/>
    <mergeCell ref="B90:C90"/>
    <mergeCell ref="B91:C91"/>
    <mergeCell ref="B93:C93"/>
    <mergeCell ref="A73:C73"/>
    <mergeCell ref="B74:C74"/>
    <mergeCell ref="B75:C75"/>
    <mergeCell ref="A78:C78"/>
    <mergeCell ref="B96:C96"/>
    <mergeCell ref="B88:C88"/>
    <mergeCell ref="B80:C80"/>
    <mergeCell ref="A81:C81"/>
    <mergeCell ref="B82:C82"/>
    <mergeCell ref="B84:C84"/>
    <mergeCell ref="A87:C87"/>
    <mergeCell ref="B85:C85"/>
    <mergeCell ref="B86:C86"/>
    <mergeCell ref="B83:C83"/>
    <mergeCell ref="A61:C61"/>
    <mergeCell ref="B62:C62"/>
    <mergeCell ref="A63:C63"/>
    <mergeCell ref="B64:C64"/>
    <mergeCell ref="B65:C65"/>
    <mergeCell ref="B79:C79"/>
    <mergeCell ref="B76:C76"/>
    <mergeCell ref="B77:C77"/>
    <mergeCell ref="A66:C66"/>
    <mergeCell ref="A67:C67"/>
    <mergeCell ref="A68:C68"/>
    <mergeCell ref="B69:C69"/>
    <mergeCell ref="B70:C70"/>
    <mergeCell ref="B72:C72"/>
    <mergeCell ref="B60:C60"/>
    <mergeCell ref="A59:C59"/>
    <mergeCell ref="B55:C55"/>
    <mergeCell ref="A57:C57"/>
    <mergeCell ref="A45:C45"/>
    <mergeCell ref="A46:C46"/>
    <mergeCell ref="A48:C48"/>
    <mergeCell ref="A49:C49"/>
    <mergeCell ref="B50:C50"/>
    <mergeCell ref="B56:C56"/>
    <mergeCell ref="B54:C54"/>
    <mergeCell ref="B58:C58"/>
    <mergeCell ref="A6:M6"/>
    <mergeCell ref="A7:M7"/>
    <mergeCell ref="A8:M8"/>
    <mergeCell ref="B19:C19"/>
    <mergeCell ref="A1:M1"/>
    <mergeCell ref="A2:M2"/>
    <mergeCell ref="A3:M3"/>
    <mergeCell ref="A4:M4"/>
    <mergeCell ref="A5:M5"/>
    <mergeCell ref="A11:C11"/>
    <mergeCell ref="B16:C16"/>
    <mergeCell ref="A12:C12"/>
    <mergeCell ref="A13:C13"/>
    <mergeCell ref="B10:C10"/>
    <mergeCell ref="D10:N10"/>
    <mergeCell ref="B31:C31"/>
    <mergeCell ref="B32:C32"/>
    <mergeCell ref="B29:C29"/>
    <mergeCell ref="B30:C30"/>
    <mergeCell ref="B20:C20"/>
    <mergeCell ref="B28:C28"/>
    <mergeCell ref="B22:C22"/>
    <mergeCell ref="B14:C14"/>
    <mergeCell ref="B15:C15"/>
    <mergeCell ref="B17:C17"/>
    <mergeCell ref="B23:C23"/>
    <mergeCell ref="A21:C21"/>
    <mergeCell ref="B18:C18"/>
    <mergeCell ref="A33:C33"/>
    <mergeCell ref="B53:C53"/>
    <mergeCell ref="B35:C35"/>
    <mergeCell ref="B38:C38"/>
    <mergeCell ref="B37:C37"/>
    <mergeCell ref="B40:C40"/>
    <mergeCell ref="B42:C42"/>
    <mergeCell ref="A47:C47"/>
    <mergeCell ref="B51:C51"/>
    <mergeCell ref="B52:C52"/>
    <mergeCell ref="A43:C43"/>
    <mergeCell ref="A44:C44"/>
    <mergeCell ref="B34:C34"/>
    <mergeCell ref="A36:C36"/>
    <mergeCell ref="B39:C39"/>
    <mergeCell ref="B41:C41"/>
  </mergeCells>
  <conditionalFormatting sqref="N68:N100 N12:N66">
    <cfRule type="cellIs" dxfId="7" priority="3" operator="greaterThan">
      <formula>100%</formula>
    </cfRule>
  </conditionalFormatting>
  <conditionalFormatting sqref="L68:L100 L12:L66">
    <cfRule type="cellIs" dxfId="6" priority="2" operator="notEqual">
      <formula>100%</formula>
    </cfRule>
  </conditionalFormatting>
  <conditionalFormatting sqref="D101:O101">
    <cfRule type="cellIs" dxfId="5" priority="1" operator="notEqual">
      <formula>0</formula>
    </cfRule>
  </conditionalFormatting>
  <dataValidations count="1">
    <dataValidation operator="lessThanOrEqual" allowBlank="1" showInputMessage="1" showErrorMessage="1" sqref="G21 E33 E21 M33:N33 G33 G31 G46 E46 I31" xr:uid="{00000000-0002-0000-0100-000000000000}"/>
  </dataValidations>
  <pageMargins left="0.7" right="0.7" top="0.75" bottom="0.75" header="0.3" footer="0.3"/>
  <pageSetup scale="3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46"/>
  <sheetViews>
    <sheetView zoomScale="80" zoomScaleNormal="80" workbookViewId="0">
      <pane xSplit="4" ySplit="10" topLeftCell="E11" activePane="bottomRight" state="frozen"/>
      <selection sqref="A1:C1"/>
      <selection pane="topRight" sqref="A1:C1"/>
      <selection pane="bottomLeft" sqref="A1:C1"/>
      <selection pane="bottomRight" activeCell="I11" sqref="I11"/>
    </sheetView>
  </sheetViews>
  <sheetFormatPr defaultColWidth="9.08984375" defaultRowHeight="18.75" customHeight="1" x14ac:dyDescent="0.35"/>
  <cols>
    <col min="1" max="1" width="22.08984375" style="4" customWidth="1"/>
    <col min="2" max="2" width="88.90625" style="4" customWidth="1"/>
    <col min="3" max="3" width="13.6328125" style="4" customWidth="1"/>
    <col min="4" max="5" width="19" style="3" customWidth="1"/>
    <col min="6" max="6" width="14.6328125" style="2" customWidth="1"/>
    <col min="7" max="7" width="19" style="3" hidden="1" customWidth="1"/>
    <col min="8" max="8" width="14.6328125" style="2" hidden="1" customWidth="1"/>
    <col min="9" max="9" width="19" style="3" customWidth="1"/>
    <col min="10" max="10" width="14.6328125" style="2" customWidth="1"/>
    <col min="11" max="11" width="19" style="3" customWidth="1"/>
    <col min="12" max="12" width="14.6328125" style="2" customWidth="1"/>
    <col min="13" max="13" width="19" style="4" customWidth="1"/>
    <col min="14" max="14" width="14.90625" style="4" customWidth="1"/>
    <col min="15" max="16384" width="9.08984375" style="4"/>
  </cols>
  <sheetData>
    <row r="1" spans="1:14" ht="18.75" customHeight="1" x14ac:dyDescent="0.35">
      <c r="A1" s="157" t="s">
        <v>32</v>
      </c>
      <c r="B1" s="157"/>
      <c r="C1" s="157"/>
      <c r="D1" s="157"/>
      <c r="E1" s="157"/>
      <c r="F1" s="157"/>
      <c r="G1" s="91"/>
      <c r="H1" s="91"/>
    </row>
    <row r="2" spans="1:14" ht="18.75" customHeight="1" x14ac:dyDescent="0.35">
      <c r="A2" s="158" t="s">
        <v>24</v>
      </c>
      <c r="B2" s="158"/>
      <c r="C2" s="158"/>
      <c r="D2" s="158"/>
      <c r="E2" s="158"/>
      <c r="F2" s="158"/>
      <c r="G2" s="92"/>
      <c r="H2" s="92"/>
    </row>
    <row r="3" spans="1:14" ht="18.75" customHeight="1" x14ac:dyDescent="0.35">
      <c r="A3" s="159" t="s">
        <v>11</v>
      </c>
      <c r="B3" s="159"/>
      <c r="C3" s="159"/>
      <c r="D3" s="159"/>
      <c r="E3" s="159"/>
      <c r="F3" s="159"/>
      <c r="G3" s="1"/>
      <c r="H3" s="1"/>
    </row>
    <row r="4" spans="1:14" ht="18.75" customHeight="1" thickBot="1" x14ac:dyDescent="0.4">
      <c r="A4" s="1"/>
      <c r="B4" s="1"/>
      <c r="C4" s="1"/>
      <c r="D4" s="1"/>
      <c r="E4" s="1"/>
      <c r="F4" s="32"/>
      <c r="G4" s="1"/>
      <c r="H4" s="32"/>
    </row>
    <row r="5" spans="1:14" ht="36" customHeight="1" thickBot="1" x14ac:dyDescent="0.4">
      <c r="A5" s="1"/>
      <c r="B5" s="1"/>
      <c r="C5" s="1"/>
      <c r="D5" s="17" t="s">
        <v>23</v>
      </c>
      <c r="E5" s="42" t="s">
        <v>33</v>
      </c>
      <c r="F5" s="43" t="s">
        <v>34</v>
      </c>
      <c r="G5" s="95" t="s">
        <v>103</v>
      </c>
      <c r="H5" s="96" t="s">
        <v>104</v>
      </c>
    </row>
    <row r="6" spans="1:14" ht="18.75" customHeight="1" x14ac:dyDescent="0.35">
      <c r="A6" s="1"/>
      <c r="B6" s="1"/>
      <c r="C6" s="1"/>
      <c r="D6" s="20" t="s">
        <v>21</v>
      </c>
      <c r="E6" s="44">
        <f>SUM(E7:E9)</f>
        <v>0</v>
      </c>
      <c r="F6" s="45" t="e">
        <f>E6/E$103</f>
        <v>#DIV/0!</v>
      </c>
      <c r="G6" s="44">
        <f>SUM(G7:G9)</f>
        <v>0</v>
      </c>
      <c r="H6" s="45" t="e">
        <f>G6/G$103</f>
        <v>#DIV/0!</v>
      </c>
    </row>
    <row r="7" spans="1:14" ht="18.75" customHeight="1" x14ac:dyDescent="0.35">
      <c r="A7" s="1"/>
      <c r="B7" s="1"/>
      <c r="C7" s="1"/>
      <c r="D7" s="18" t="s">
        <v>105</v>
      </c>
      <c r="E7" s="46">
        <f>E95</f>
        <v>0</v>
      </c>
      <c r="F7" s="45" t="e">
        <f>E7/E$103</f>
        <v>#DIV/0!</v>
      </c>
      <c r="G7" s="46">
        <f>G95</f>
        <v>0</v>
      </c>
      <c r="H7" s="45" t="e">
        <f>G7/G$103</f>
        <v>#DIV/0!</v>
      </c>
    </row>
    <row r="8" spans="1:14" ht="18.75" customHeight="1" x14ac:dyDescent="0.35">
      <c r="A8" s="5" t="s">
        <v>12</v>
      </c>
      <c r="B8" s="22"/>
      <c r="C8"/>
      <c r="D8" s="18" t="s">
        <v>47</v>
      </c>
      <c r="E8" s="46">
        <f>E61+E77+E85+E93</f>
        <v>0</v>
      </c>
      <c r="F8" s="45" t="e">
        <f>E8/(E$103-E$95)</f>
        <v>#DIV/0!</v>
      </c>
      <c r="G8" s="46">
        <f>G61+G77+G85+G93</f>
        <v>0</v>
      </c>
      <c r="H8" s="45" t="e">
        <f>G8/(G$103-G$95)</f>
        <v>#DIV/0!</v>
      </c>
    </row>
    <row r="9" spans="1:14" ht="18.75" customHeight="1" thickBot="1" x14ac:dyDescent="0.4">
      <c r="A9" s="5" t="s">
        <v>0</v>
      </c>
      <c r="B9" s="23"/>
      <c r="C9"/>
      <c r="D9" s="19" t="s">
        <v>22</v>
      </c>
      <c r="E9" s="47">
        <f>E12+E75</f>
        <v>0</v>
      </c>
      <c r="F9" s="48" t="e">
        <f>E9/(E$103-E$95)</f>
        <v>#DIV/0!</v>
      </c>
      <c r="G9" s="47">
        <f>G12+G75</f>
        <v>0</v>
      </c>
      <c r="H9" s="48" t="e">
        <f>G9/(G$103-G$95)</f>
        <v>#DIV/0!</v>
      </c>
    </row>
    <row r="10" spans="1:14" ht="18.75" customHeight="1" thickBot="1" x14ac:dyDescent="0.4"/>
    <row r="11" spans="1:14" s="6" customFormat="1" ht="48" customHeight="1" thickBot="1" x14ac:dyDescent="0.4">
      <c r="A11" s="129" t="s">
        <v>25</v>
      </c>
      <c r="B11" s="130"/>
      <c r="C11" s="131"/>
      <c r="D11" s="21" t="s">
        <v>8</v>
      </c>
      <c r="E11" s="42" t="s">
        <v>33</v>
      </c>
      <c r="F11" s="43" t="s">
        <v>34</v>
      </c>
      <c r="G11" s="95" t="s">
        <v>103</v>
      </c>
      <c r="H11" s="96" t="s">
        <v>104</v>
      </c>
      <c r="I11" s="16" t="s">
        <v>13</v>
      </c>
      <c r="J11" s="26" t="s">
        <v>14</v>
      </c>
      <c r="K11" s="34" t="s">
        <v>9</v>
      </c>
      <c r="L11" s="36" t="s">
        <v>10</v>
      </c>
      <c r="M11" s="41" t="s">
        <v>48</v>
      </c>
      <c r="N11" s="35" t="s">
        <v>49</v>
      </c>
    </row>
    <row r="12" spans="1:14" s="6" customFormat="1" ht="18.899999999999999" customHeight="1" x14ac:dyDescent="0.35">
      <c r="A12" s="132" t="s">
        <v>35</v>
      </c>
      <c r="B12" s="133"/>
      <c r="C12" s="134"/>
      <c r="D12" s="69">
        <f>D13+D21+D29+D45+D37+D53</f>
        <v>0</v>
      </c>
      <c r="E12" s="53">
        <f>E13+E21+E29+E45+E37+E53</f>
        <v>0</v>
      </c>
      <c r="F12" s="50" t="e">
        <f t="shared" ref="F12:F61" si="0">E12/$K12</f>
        <v>#DIV/0!</v>
      </c>
      <c r="G12" s="53">
        <f>G13+G21+G29+G45+G37+G53</f>
        <v>0</v>
      </c>
      <c r="H12" s="50" t="e">
        <f t="shared" ref="H12:H77" si="1">G12/$K12</f>
        <v>#DIV/0!</v>
      </c>
      <c r="I12" s="54">
        <f>I13+I21+I29+I45+I37+I53</f>
        <v>0</v>
      </c>
      <c r="J12" s="15" t="e">
        <f t="shared" ref="J12:J61" si="2">I12/$K12</f>
        <v>#DIV/0!</v>
      </c>
      <c r="K12" s="52">
        <f>K13+K21+K29+K45+K37+K53</f>
        <v>0</v>
      </c>
      <c r="L12" s="24" t="e">
        <f t="shared" ref="L12:L61" si="3">K12/$D12</f>
        <v>#DIV/0!</v>
      </c>
      <c r="M12" s="52">
        <f>M13+M21+M29+M45+M37+M53</f>
        <v>0</v>
      </c>
      <c r="N12" s="39" t="e">
        <f t="shared" ref="N12:N61" si="4">M12/$K12</f>
        <v>#DIV/0!</v>
      </c>
    </row>
    <row r="13" spans="1:14" s="7" customFormat="1" ht="18.75" customHeight="1" x14ac:dyDescent="0.35">
      <c r="A13" s="135" t="s">
        <v>36</v>
      </c>
      <c r="B13" s="136"/>
      <c r="C13" s="137"/>
      <c r="D13" s="55">
        <f t="shared" ref="D13:E13" si="5">SUM(D14:D20)</f>
        <v>0</v>
      </c>
      <c r="E13" s="56">
        <f t="shared" si="5"/>
        <v>0</v>
      </c>
      <c r="F13" s="59" t="e">
        <f t="shared" si="0"/>
        <v>#DIV/0!</v>
      </c>
      <c r="G13" s="56">
        <f t="shared" ref="G13" si="6">SUM(G14:G20)</f>
        <v>0</v>
      </c>
      <c r="H13" s="59" t="e">
        <f t="shared" si="1"/>
        <v>#DIV/0!</v>
      </c>
      <c r="I13" s="57">
        <f t="shared" ref="I13" si="7">SUM(I14:I20)</f>
        <v>0</v>
      </c>
      <c r="J13" s="60" t="e">
        <f t="shared" si="2"/>
        <v>#DIV/0!</v>
      </c>
      <c r="K13" s="61">
        <f t="shared" ref="K13" si="8">SUM(K14:K20)</f>
        <v>0</v>
      </c>
      <c r="L13" s="62" t="e">
        <f t="shared" si="3"/>
        <v>#DIV/0!</v>
      </c>
      <c r="M13" s="61">
        <f t="shared" ref="M13" si="9">SUM(M14:M20)</f>
        <v>0</v>
      </c>
      <c r="N13" s="63" t="e">
        <f t="shared" si="4"/>
        <v>#DIV/0!</v>
      </c>
    </row>
    <row r="14" spans="1:14" ht="18.75" customHeight="1" x14ac:dyDescent="0.35">
      <c r="A14" s="8" t="s">
        <v>15</v>
      </c>
      <c r="B14" s="121" t="s">
        <v>101</v>
      </c>
      <c r="C14" s="122"/>
      <c r="D14" s="12"/>
      <c r="E14" s="9"/>
      <c r="F14" s="51" t="e">
        <f t="shared" si="0"/>
        <v>#DIV/0!</v>
      </c>
      <c r="G14" s="9"/>
      <c r="H14" s="51" t="e">
        <f t="shared" si="1"/>
        <v>#DIV/0!</v>
      </c>
      <c r="I14" s="10"/>
      <c r="J14" s="27" t="e">
        <f t="shared" si="2"/>
        <v>#DIV/0!</v>
      </c>
      <c r="K14" s="38">
        <f>E14+G14+I14</f>
        <v>0</v>
      </c>
      <c r="L14" s="25" t="e">
        <f t="shared" si="3"/>
        <v>#DIV/0!</v>
      </c>
      <c r="M14" s="38">
        <f>E14+G14</f>
        <v>0</v>
      </c>
      <c r="N14" s="25" t="e">
        <f t="shared" si="4"/>
        <v>#DIV/0!</v>
      </c>
    </row>
    <row r="15" spans="1:14" ht="18.75" customHeight="1" x14ac:dyDescent="0.35">
      <c r="A15" s="8"/>
      <c r="B15" s="121" t="s">
        <v>76</v>
      </c>
      <c r="C15" s="122"/>
      <c r="D15" s="12"/>
      <c r="E15" s="9"/>
      <c r="F15" s="51" t="e">
        <f t="shared" si="0"/>
        <v>#DIV/0!</v>
      </c>
      <c r="G15" s="9"/>
      <c r="H15" s="51" t="e">
        <f t="shared" si="1"/>
        <v>#DIV/0!</v>
      </c>
      <c r="I15" s="10"/>
      <c r="J15" s="27" t="e">
        <f t="shared" si="2"/>
        <v>#DIV/0!</v>
      </c>
      <c r="K15" s="38">
        <f t="shared" ref="K15:K20" si="10">E15+G15+I15</f>
        <v>0</v>
      </c>
      <c r="L15" s="25" t="e">
        <f t="shared" si="3"/>
        <v>#DIV/0!</v>
      </c>
      <c r="M15" s="38">
        <f t="shared" ref="M15:M20" si="11">E15+G15</f>
        <v>0</v>
      </c>
      <c r="N15" s="25" t="e">
        <f t="shared" si="4"/>
        <v>#DIV/0!</v>
      </c>
    </row>
    <row r="16" spans="1:14" ht="18.75" customHeight="1" x14ac:dyDescent="0.35">
      <c r="A16" s="8" t="s">
        <v>27</v>
      </c>
      <c r="B16" s="121" t="s">
        <v>5</v>
      </c>
      <c r="C16" s="122"/>
      <c r="D16" s="12"/>
      <c r="E16" s="9"/>
      <c r="F16" s="51" t="e">
        <f t="shared" si="0"/>
        <v>#DIV/0!</v>
      </c>
      <c r="G16" s="9"/>
      <c r="H16" s="51" t="e">
        <f t="shared" si="1"/>
        <v>#DIV/0!</v>
      </c>
      <c r="I16" s="10"/>
      <c r="J16" s="27" t="e">
        <f t="shared" si="2"/>
        <v>#DIV/0!</v>
      </c>
      <c r="K16" s="38">
        <f t="shared" si="10"/>
        <v>0</v>
      </c>
      <c r="L16" s="25" t="e">
        <f t="shared" si="3"/>
        <v>#DIV/0!</v>
      </c>
      <c r="M16" s="38">
        <f t="shared" si="11"/>
        <v>0</v>
      </c>
      <c r="N16" s="25" t="e">
        <f t="shared" si="4"/>
        <v>#DIV/0!</v>
      </c>
    </row>
    <row r="17" spans="1:14" ht="18.75" customHeight="1" x14ac:dyDescent="0.35">
      <c r="A17" s="8" t="s">
        <v>28</v>
      </c>
      <c r="B17" s="121" t="s">
        <v>5</v>
      </c>
      <c r="C17" s="122"/>
      <c r="D17" s="12"/>
      <c r="E17" s="9"/>
      <c r="F17" s="51" t="e">
        <f t="shared" si="0"/>
        <v>#DIV/0!</v>
      </c>
      <c r="G17" s="9"/>
      <c r="H17" s="51" t="e">
        <f t="shared" si="1"/>
        <v>#DIV/0!</v>
      </c>
      <c r="I17" s="10"/>
      <c r="J17" s="27" t="e">
        <f t="shared" si="2"/>
        <v>#DIV/0!</v>
      </c>
      <c r="K17" s="38">
        <f t="shared" si="10"/>
        <v>0</v>
      </c>
      <c r="L17" s="25" t="e">
        <f t="shared" si="3"/>
        <v>#DIV/0!</v>
      </c>
      <c r="M17" s="38">
        <f t="shared" si="11"/>
        <v>0</v>
      </c>
      <c r="N17" s="25" t="e">
        <f t="shared" si="4"/>
        <v>#DIV/0!</v>
      </c>
    </row>
    <row r="18" spans="1:14" ht="18.75" customHeight="1" x14ac:dyDescent="0.35">
      <c r="A18" s="8" t="s">
        <v>29</v>
      </c>
      <c r="B18" s="121" t="s">
        <v>5</v>
      </c>
      <c r="C18" s="122"/>
      <c r="D18" s="12"/>
      <c r="E18" s="9"/>
      <c r="F18" s="51" t="e">
        <f t="shared" si="0"/>
        <v>#DIV/0!</v>
      </c>
      <c r="G18" s="9"/>
      <c r="H18" s="51" t="e">
        <f t="shared" si="1"/>
        <v>#DIV/0!</v>
      </c>
      <c r="I18" s="10"/>
      <c r="J18" s="27" t="e">
        <f t="shared" si="2"/>
        <v>#DIV/0!</v>
      </c>
      <c r="K18" s="38">
        <f t="shared" si="10"/>
        <v>0</v>
      </c>
      <c r="L18" s="25" t="e">
        <f t="shared" si="3"/>
        <v>#DIV/0!</v>
      </c>
      <c r="M18" s="38">
        <f t="shared" si="11"/>
        <v>0</v>
      </c>
      <c r="N18" s="25" t="e">
        <f t="shared" si="4"/>
        <v>#DIV/0!</v>
      </c>
    </row>
    <row r="19" spans="1:14" ht="18.75" customHeight="1" x14ac:dyDescent="0.35">
      <c r="A19" s="8" t="s">
        <v>4</v>
      </c>
      <c r="B19" s="121" t="s">
        <v>5</v>
      </c>
      <c r="C19" s="122"/>
      <c r="D19" s="12"/>
      <c r="E19" s="9"/>
      <c r="F19" s="51" t="e">
        <f t="shared" si="0"/>
        <v>#DIV/0!</v>
      </c>
      <c r="G19" s="9"/>
      <c r="H19" s="51" t="e">
        <f t="shared" si="1"/>
        <v>#DIV/0!</v>
      </c>
      <c r="I19" s="10"/>
      <c r="J19" s="27" t="e">
        <f t="shared" si="2"/>
        <v>#DIV/0!</v>
      </c>
      <c r="K19" s="38">
        <f t="shared" si="10"/>
        <v>0</v>
      </c>
      <c r="L19" s="25" t="e">
        <f t="shared" si="3"/>
        <v>#DIV/0!</v>
      </c>
      <c r="M19" s="38">
        <f t="shared" si="11"/>
        <v>0</v>
      </c>
      <c r="N19" s="25" t="e">
        <f t="shared" si="4"/>
        <v>#DIV/0!</v>
      </c>
    </row>
    <row r="20" spans="1:14" ht="18.75" customHeight="1" x14ac:dyDescent="0.35">
      <c r="A20" s="8" t="s">
        <v>30</v>
      </c>
      <c r="B20" s="121" t="s">
        <v>5</v>
      </c>
      <c r="C20" s="122"/>
      <c r="D20" s="12"/>
      <c r="E20" s="9"/>
      <c r="F20" s="51" t="e">
        <f t="shared" si="0"/>
        <v>#DIV/0!</v>
      </c>
      <c r="G20" s="9"/>
      <c r="H20" s="51" t="e">
        <f t="shared" si="1"/>
        <v>#DIV/0!</v>
      </c>
      <c r="I20" s="10"/>
      <c r="J20" s="27" t="e">
        <f t="shared" si="2"/>
        <v>#DIV/0!</v>
      </c>
      <c r="K20" s="38">
        <f t="shared" si="10"/>
        <v>0</v>
      </c>
      <c r="L20" s="25" t="e">
        <f t="shared" si="3"/>
        <v>#DIV/0!</v>
      </c>
      <c r="M20" s="38">
        <f t="shared" si="11"/>
        <v>0</v>
      </c>
      <c r="N20" s="25" t="e">
        <f t="shared" si="4"/>
        <v>#DIV/0!</v>
      </c>
    </row>
    <row r="21" spans="1:14" s="7" customFormat="1" ht="18.75" customHeight="1" x14ac:dyDescent="0.35">
      <c r="A21" s="118" t="s">
        <v>37</v>
      </c>
      <c r="B21" s="119"/>
      <c r="C21" s="120"/>
      <c r="D21" s="55">
        <f t="shared" ref="D21:E21" si="12">SUM(D22:D28)</f>
        <v>0</v>
      </c>
      <c r="E21" s="56">
        <f t="shared" si="12"/>
        <v>0</v>
      </c>
      <c r="F21" s="59" t="e">
        <f t="shared" si="0"/>
        <v>#DIV/0!</v>
      </c>
      <c r="G21" s="56">
        <f t="shared" ref="G21" si="13">SUM(G22:G28)</f>
        <v>0</v>
      </c>
      <c r="H21" s="59" t="e">
        <f t="shared" si="1"/>
        <v>#DIV/0!</v>
      </c>
      <c r="I21" s="57">
        <f t="shared" ref="I21" si="14">SUM(I22:I28)</f>
        <v>0</v>
      </c>
      <c r="J21" s="60" t="e">
        <f t="shared" si="2"/>
        <v>#DIV/0!</v>
      </c>
      <c r="K21" s="61">
        <f t="shared" ref="K21" si="15">SUM(K22:K28)</f>
        <v>0</v>
      </c>
      <c r="L21" s="62" t="e">
        <f t="shared" si="3"/>
        <v>#DIV/0!</v>
      </c>
      <c r="M21" s="61">
        <f t="shared" ref="M21" si="16">SUM(M22:M28)</f>
        <v>0</v>
      </c>
      <c r="N21" s="63" t="e">
        <f t="shared" si="4"/>
        <v>#DIV/0!</v>
      </c>
    </row>
    <row r="22" spans="1:14" ht="18.75" customHeight="1" x14ac:dyDescent="0.35">
      <c r="A22" s="8" t="s">
        <v>15</v>
      </c>
      <c r="B22" s="121" t="s">
        <v>101</v>
      </c>
      <c r="C22" s="122"/>
      <c r="D22" s="12"/>
      <c r="E22" s="9"/>
      <c r="F22" s="51" t="e">
        <f t="shared" si="0"/>
        <v>#DIV/0!</v>
      </c>
      <c r="G22" s="9"/>
      <c r="H22" s="51" t="e">
        <f t="shared" si="1"/>
        <v>#DIV/0!</v>
      </c>
      <c r="I22" s="10"/>
      <c r="J22" s="27" t="e">
        <f t="shared" si="2"/>
        <v>#DIV/0!</v>
      </c>
      <c r="K22" s="38">
        <f t="shared" ref="K22:K28" si="17">E22+G22+I22</f>
        <v>0</v>
      </c>
      <c r="L22" s="25" t="e">
        <f t="shared" si="3"/>
        <v>#DIV/0!</v>
      </c>
      <c r="M22" s="38">
        <f t="shared" ref="M22:M28" si="18">E22+G22</f>
        <v>0</v>
      </c>
      <c r="N22" s="25" t="e">
        <f t="shared" si="4"/>
        <v>#DIV/0!</v>
      </c>
    </row>
    <row r="23" spans="1:14" ht="18.75" customHeight="1" x14ac:dyDescent="0.35">
      <c r="A23" s="8"/>
      <c r="B23" s="121" t="s">
        <v>76</v>
      </c>
      <c r="C23" s="122"/>
      <c r="D23" s="12"/>
      <c r="E23" s="9"/>
      <c r="F23" s="51" t="e">
        <f t="shared" si="0"/>
        <v>#DIV/0!</v>
      </c>
      <c r="G23" s="9"/>
      <c r="H23" s="51" t="e">
        <f t="shared" si="1"/>
        <v>#DIV/0!</v>
      </c>
      <c r="I23" s="10"/>
      <c r="J23" s="27" t="e">
        <f t="shared" si="2"/>
        <v>#DIV/0!</v>
      </c>
      <c r="K23" s="38">
        <f t="shared" si="17"/>
        <v>0</v>
      </c>
      <c r="L23" s="25" t="e">
        <f t="shared" si="3"/>
        <v>#DIV/0!</v>
      </c>
      <c r="M23" s="38">
        <f t="shared" si="18"/>
        <v>0</v>
      </c>
      <c r="N23" s="25" t="e">
        <f t="shared" si="4"/>
        <v>#DIV/0!</v>
      </c>
    </row>
    <row r="24" spans="1:14" ht="18.75" customHeight="1" x14ac:dyDescent="0.35">
      <c r="A24" s="8" t="s">
        <v>27</v>
      </c>
      <c r="B24" s="121" t="s">
        <v>5</v>
      </c>
      <c r="C24" s="122"/>
      <c r="D24" s="12"/>
      <c r="E24" s="9"/>
      <c r="F24" s="51" t="e">
        <f t="shared" si="0"/>
        <v>#DIV/0!</v>
      </c>
      <c r="G24" s="9"/>
      <c r="H24" s="51" t="e">
        <f t="shared" si="1"/>
        <v>#DIV/0!</v>
      </c>
      <c r="I24" s="10"/>
      <c r="J24" s="27" t="e">
        <f t="shared" si="2"/>
        <v>#DIV/0!</v>
      </c>
      <c r="K24" s="38">
        <f t="shared" si="17"/>
        <v>0</v>
      </c>
      <c r="L24" s="25" t="e">
        <f t="shared" si="3"/>
        <v>#DIV/0!</v>
      </c>
      <c r="M24" s="38">
        <f t="shared" si="18"/>
        <v>0</v>
      </c>
      <c r="N24" s="25" t="e">
        <f t="shared" si="4"/>
        <v>#DIV/0!</v>
      </c>
    </row>
    <row r="25" spans="1:14" ht="18.75" customHeight="1" x14ac:dyDescent="0.35">
      <c r="A25" s="8" t="s">
        <v>28</v>
      </c>
      <c r="B25" s="121" t="s">
        <v>5</v>
      </c>
      <c r="C25" s="122"/>
      <c r="D25" s="12"/>
      <c r="E25" s="9"/>
      <c r="F25" s="51" t="e">
        <f t="shared" si="0"/>
        <v>#DIV/0!</v>
      </c>
      <c r="G25" s="9"/>
      <c r="H25" s="51" t="e">
        <f t="shared" si="1"/>
        <v>#DIV/0!</v>
      </c>
      <c r="I25" s="10"/>
      <c r="J25" s="27" t="e">
        <f t="shared" si="2"/>
        <v>#DIV/0!</v>
      </c>
      <c r="K25" s="38">
        <f t="shared" si="17"/>
        <v>0</v>
      </c>
      <c r="L25" s="25" t="e">
        <f t="shared" si="3"/>
        <v>#DIV/0!</v>
      </c>
      <c r="M25" s="38">
        <f t="shared" si="18"/>
        <v>0</v>
      </c>
      <c r="N25" s="25" t="e">
        <f t="shared" si="4"/>
        <v>#DIV/0!</v>
      </c>
    </row>
    <row r="26" spans="1:14" ht="18.75" customHeight="1" x14ac:dyDescent="0.35">
      <c r="A26" s="8" t="s">
        <v>29</v>
      </c>
      <c r="B26" s="121" t="s">
        <v>5</v>
      </c>
      <c r="C26" s="122"/>
      <c r="D26" s="12"/>
      <c r="E26" s="9"/>
      <c r="F26" s="51" t="e">
        <f t="shared" si="0"/>
        <v>#DIV/0!</v>
      </c>
      <c r="G26" s="9"/>
      <c r="H26" s="51" t="e">
        <f t="shared" si="1"/>
        <v>#DIV/0!</v>
      </c>
      <c r="I26" s="10"/>
      <c r="J26" s="27" t="e">
        <f t="shared" si="2"/>
        <v>#DIV/0!</v>
      </c>
      <c r="K26" s="38">
        <f t="shared" si="17"/>
        <v>0</v>
      </c>
      <c r="L26" s="25" t="e">
        <f t="shared" si="3"/>
        <v>#DIV/0!</v>
      </c>
      <c r="M26" s="38">
        <f t="shared" si="18"/>
        <v>0</v>
      </c>
      <c r="N26" s="25" t="e">
        <f t="shared" si="4"/>
        <v>#DIV/0!</v>
      </c>
    </row>
    <row r="27" spans="1:14" ht="18.75" customHeight="1" x14ac:dyDescent="0.35">
      <c r="A27" s="8" t="s">
        <v>4</v>
      </c>
      <c r="B27" s="121" t="s">
        <v>5</v>
      </c>
      <c r="C27" s="122"/>
      <c r="D27" s="12"/>
      <c r="E27" s="9"/>
      <c r="F27" s="51" t="e">
        <f t="shared" si="0"/>
        <v>#DIV/0!</v>
      </c>
      <c r="G27" s="9"/>
      <c r="H27" s="51" t="e">
        <f t="shared" si="1"/>
        <v>#DIV/0!</v>
      </c>
      <c r="I27" s="10"/>
      <c r="J27" s="27" t="e">
        <f t="shared" si="2"/>
        <v>#DIV/0!</v>
      </c>
      <c r="K27" s="38">
        <f t="shared" si="17"/>
        <v>0</v>
      </c>
      <c r="L27" s="25" t="e">
        <f t="shared" si="3"/>
        <v>#DIV/0!</v>
      </c>
      <c r="M27" s="38">
        <f t="shared" si="18"/>
        <v>0</v>
      </c>
      <c r="N27" s="25" t="e">
        <f t="shared" si="4"/>
        <v>#DIV/0!</v>
      </c>
    </row>
    <row r="28" spans="1:14" ht="18.75" customHeight="1" x14ac:dyDescent="0.35">
      <c r="A28" s="8" t="s">
        <v>30</v>
      </c>
      <c r="B28" s="121" t="s">
        <v>5</v>
      </c>
      <c r="C28" s="122"/>
      <c r="D28" s="12"/>
      <c r="E28" s="9"/>
      <c r="F28" s="51" t="e">
        <f t="shared" si="0"/>
        <v>#DIV/0!</v>
      </c>
      <c r="G28" s="9"/>
      <c r="H28" s="51" t="e">
        <f t="shared" si="1"/>
        <v>#DIV/0!</v>
      </c>
      <c r="I28" s="10"/>
      <c r="J28" s="27" t="e">
        <f t="shared" si="2"/>
        <v>#DIV/0!</v>
      </c>
      <c r="K28" s="38">
        <f t="shared" si="17"/>
        <v>0</v>
      </c>
      <c r="L28" s="25" t="e">
        <f t="shared" si="3"/>
        <v>#DIV/0!</v>
      </c>
      <c r="M28" s="38">
        <f t="shared" si="18"/>
        <v>0</v>
      </c>
      <c r="N28" s="25" t="e">
        <f t="shared" si="4"/>
        <v>#DIV/0!</v>
      </c>
    </row>
    <row r="29" spans="1:14" s="7" customFormat="1" ht="18.75" customHeight="1" x14ac:dyDescent="0.35">
      <c r="A29" s="118" t="s">
        <v>38</v>
      </c>
      <c r="B29" s="119"/>
      <c r="C29" s="120"/>
      <c r="D29" s="55">
        <f t="shared" ref="D29:E29" si="19">SUM(D30:D36)</f>
        <v>0</v>
      </c>
      <c r="E29" s="56">
        <f t="shared" si="19"/>
        <v>0</v>
      </c>
      <c r="F29" s="59" t="e">
        <f t="shared" si="0"/>
        <v>#DIV/0!</v>
      </c>
      <c r="G29" s="56">
        <f t="shared" ref="G29" si="20">SUM(G30:G36)</f>
        <v>0</v>
      </c>
      <c r="H29" s="59" t="e">
        <f t="shared" si="1"/>
        <v>#DIV/0!</v>
      </c>
      <c r="I29" s="57">
        <f t="shared" ref="I29" si="21">SUM(I30:I36)</f>
        <v>0</v>
      </c>
      <c r="J29" s="60" t="e">
        <f t="shared" si="2"/>
        <v>#DIV/0!</v>
      </c>
      <c r="K29" s="61">
        <f t="shared" ref="K29" si="22">SUM(K30:K36)</f>
        <v>0</v>
      </c>
      <c r="L29" s="62" t="e">
        <f t="shared" si="3"/>
        <v>#DIV/0!</v>
      </c>
      <c r="M29" s="61">
        <f t="shared" ref="M29" si="23">SUM(M30:M36)</f>
        <v>0</v>
      </c>
      <c r="N29" s="63" t="e">
        <f t="shared" si="4"/>
        <v>#DIV/0!</v>
      </c>
    </row>
    <row r="30" spans="1:14" ht="18.75" customHeight="1" x14ac:dyDescent="0.35">
      <c r="A30" s="8" t="s">
        <v>15</v>
      </c>
      <c r="B30" s="121" t="s">
        <v>101</v>
      </c>
      <c r="C30" s="122"/>
      <c r="D30" s="12"/>
      <c r="E30" s="9"/>
      <c r="F30" s="51" t="e">
        <f t="shared" si="0"/>
        <v>#DIV/0!</v>
      </c>
      <c r="G30" s="9"/>
      <c r="H30" s="51" t="e">
        <f t="shared" si="1"/>
        <v>#DIV/0!</v>
      </c>
      <c r="I30" s="10"/>
      <c r="J30" s="27" t="e">
        <f t="shared" si="2"/>
        <v>#DIV/0!</v>
      </c>
      <c r="K30" s="38">
        <f t="shared" ref="K30:K36" si="24">E30+G30+I30</f>
        <v>0</v>
      </c>
      <c r="L30" s="25" t="e">
        <f t="shared" si="3"/>
        <v>#DIV/0!</v>
      </c>
      <c r="M30" s="38">
        <f t="shared" ref="M30:M36" si="25">E30+G30</f>
        <v>0</v>
      </c>
      <c r="N30" s="25" t="e">
        <f t="shared" si="4"/>
        <v>#DIV/0!</v>
      </c>
    </row>
    <row r="31" spans="1:14" ht="18.75" customHeight="1" x14ac:dyDescent="0.35">
      <c r="A31" s="8"/>
      <c r="B31" s="121" t="s">
        <v>76</v>
      </c>
      <c r="C31" s="122"/>
      <c r="D31" s="12"/>
      <c r="E31" s="9"/>
      <c r="F31" s="51" t="e">
        <f t="shared" si="0"/>
        <v>#DIV/0!</v>
      </c>
      <c r="G31" s="9"/>
      <c r="H31" s="51" t="e">
        <f t="shared" si="1"/>
        <v>#DIV/0!</v>
      </c>
      <c r="I31" s="10"/>
      <c r="J31" s="27" t="e">
        <f t="shared" si="2"/>
        <v>#DIV/0!</v>
      </c>
      <c r="K31" s="38">
        <f t="shared" si="24"/>
        <v>0</v>
      </c>
      <c r="L31" s="25" t="e">
        <f t="shared" si="3"/>
        <v>#DIV/0!</v>
      </c>
      <c r="M31" s="38">
        <f t="shared" si="25"/>
        <v>0</v>
      </c>
      <c r="N31" s="25" t="e">
        <f t="shared" si="4"/>
        <v>#DIV/0!</v>
      </c>
    </row>
    <row r="32" spans="1:14" ht="18.75" customHeight="1" x14ac:dyDescent="0.35">
      <c r="A32" s="8" t="s">
        <v>27</v>
      </c>
      <c r="B32" s="121" t="s">
        <v>5</v>
      </c>
      <c r="C32" s="122"/>
      <c r="D32" s="12"/>
      <c r="E32" s="9"/>
      <c r="F32" s="51" t="e">
        <f t="shared" si="0"/>
        <v>#DIV/0!</v>
      </c>
      <c r="G32" s="9"/>
      <c r="H32" s="51" t="e">
        <f t="shared" si="1"/>
        <v>#DIV/0!</v>
      </c>
      <c r="I32" s="10"/>
      <c r="J32" s="27" t="e">
        <f t="shared" si="2"/>
        <v>#DIV/0!</v>
      </c>
      <c r="K32" s="38">
        <f t="shared" si="24"/>
        <v>0</v>
      </c>
      <c r="L32" s="25" t="e">
        <f t="shared" si="3"/>
        <v>#DIV/0!</v>
      </c>
      <c r="M32" s="38">
        <f t="shared" si="25"/>
        <v>0</v>
      </c>
      <c r="N32" s="25" t="e">
        <f t="shared" si="4"/>
        <v>#DIV/0!</v>
      </c>
    </row>
    <row r="33" spans="1:14" ht="18.75" customHeight="1" x14ac:dyDescent="0.35">
      <c r="A33" s="8" t="s">
        <v>28</v>
      </c>
      <c r="B33" s="121" t="s">
        <v>5</v>
      </c>
      <c r="C33" s="122"/>
      <c r="D33" s="12"/>
      <c r="E33" s="9"/>
      <c r="F33" s="51" t="e">
        <f t="shared" si="0"/>
        <v>#DIV/0!</v>
      </c>
      <c r="G33" s="9"/>
      <c r="H33" s="51" t="e">
        <f t="shared" si="1"/>
        <v>#DIV/0!</v>
      </c>
      <c r="I33" s="10"/>
      <c r="J33" s="27" t="e">
        <f t="shared" si="2"/>
        <v>#DIV/0!</v>
      </c>
      <c r="K33" s="38">
        <f t="shared" si="24"/>
        <v>0</v>
      </c>
      <c r="L33" s="25" t="e">
        <f t="shared" si="3"/>
        <v>#DIV/0!</v>
      </c>
      <c r="M33" s="38">
        <f t="shared" si="25"/>
        <v>0</v>
      </c>
      <c r="N33" s="25" t="e">
        <f t="shared" si="4"/>
        <v>#DIV/0!</v>
      </c>
    </row>
    <row r="34" spans="1:14" ht="18.75" customHeight="1" x14ac:dyDescent="0.35">
      <c r="A34" s="8" t="s">
        <v>29</v>
      </c>
      <c r="B34" s="121" t="s">
        <v>5</v>
      </c>
      <c r="C34" s="122"/>
      <c r="D34" s="12"/>
      <c r="E34" s="9"/>
      <c r="F34" s="51" t="e">
        <f t="shared" si="0"/>
        <v>#DIV/0!</v>
      </c>
      <c r="G34" s="9"/>
      <c r="H34" s="51" t="e">
        <f t="shared" si="1"/>
        <v>#DIV/0!</v>
      </c>
      <c r="I34" s="10"/>
      <c r="J34" s="27" t="e">
        <f t="shared" si="2"/>
        <v>#DIV/0!</v>
      </c>
      <c r="K34" s="38">
        <f t="shared" si="24"/>
        <v>0</v>
      </c>
      <c r="L34" s="25" t="e">
        <f t="shared" si="3"/>
        <v>#DIV/0!</v>
      </c>
      <c r="M34" s="38">
        <f t="shared" si="25"/>
        <v>0</v>
      </c>
      <c r="N34" s="25" t="e">
        <f t="shared" si="4"/>
        <v>#DIV/0!</v>
      </c>
    </row>
    <row r="35" spans="1:14" ht="18.75" customHeight="1" x14ac:dyDescent="0.35">
      <c r="A35" s="8" t="s">
        <v>4</v>
      </c>
      <c r="B35" s="121" t="s">
        <v>5</v>
      </c>
      <c r="C35" s="122"/>
      <c r="D35" s="12"/>
      <c r="E35" s="9"/>
      <c r="F35" s="51" t="e">
        <f t="shared" si="0"/>
        <v>#DIV/0!</v>
      </c>
      <c r="G35" s="9"/>
      <c r="H35" s="51" t="e">
        <f t="shared" si="1"/>
        <v>#DIV/0!</v>
      </c>
      <c r="I35" s="10"/>
      <c r="J35" s="27" t="e">
        <f t="shared" si="2"/>
        <v>#DIV/0!</v>
      </c>
      <c r="K35" s="38">
        <f t="shared" si="24"/>
        <v>0</v>
      </c>
      <c r="L35" s="25" t="e">
        <f t="shared" si="3"/>
        <v>#DIV/0!</v>
      </c>
      <c r="M35" s="38">
        <f t="shared" si="25"/>
        <v>0</v>
      </c>
      <c r="N35" s="25" t="e">
        <f t="shared" si="4"/>
        <v>#DIV/0!</v>
      </c>
    </row>
    <row r="36" spans="1:14" ht="18.75" customHeight="1" x14ac:dyDescent="0.35">
      <c r="A36" s="8" t="s">
        <v>30</v>
      </c>
      <c r="B36" s="121" t="s">
        <v>5</v>
      </c>
      <c r="C36" s="122"/>
      <c r="D36" s="12"/>
      <c r="E36" s="9"/>
      <c r="F36" s="51" t="e">
        <f t="shared" si="0"/>
        <v>#DIV/0!</v>
      </c>
      <c r="G36" s="9"/>
      <c r="H36" s="51" t="e">
        <f t="shared" si="1"/>
        <v>#DIV/0!</v>
      </c>
      <c r="I36" s="10"/>
      <c r="J36" s="27" t="e">
        <f t="shared" si="2"/>
        <v>#DIV/0!</v>
      </c>
      <c r="K36" s="38">
        <f t="shared" si="24"/>
        <v>0</v>
      </c>
      <c r="L36" s="25" t="e">
        <f t="shared" si="3"/>
        <v>#DIV/0!</v>
      </c>
      <c r="M36" s="38">
        <f t="shared" si="25"/>
        <v>0</v>
      </c>
      <c r="N36" s="25" t="e">
        <f t="shared" si="4"/>
        <v>#DIV/0!</v>
      </c>
    </row>
    <row r="37" spans="1:14" s="7" customFormat="1" ht="18.75" customHeight="1" x14ac:dyDescent="0.35">
      <c r="A37" s="118" t="s">
        <v>108</v>
      </c>
      <c r="B37" s="119"/>
      <c r="C37" s="120"/>
      <c r="D37" s="55">
        <f t="shared" ref="D37:E37" si="26">SUM(D38:D44)</f>
        <v>0</v>
      </c>
      <c r="E37" s="103">
        <f t="shared" si="26"/>
        <v>0</v>
      </c>
      <c r="F37" s="59" t="e">
        <f t="shared" ref="F37:F44" si="27">E37/$K37</f>
        <v>#DIV/0!</v>
      </c>
      <c r="G37" s="56">
        <f t="shared" ref="G37" si="28">SUM(G38:G44)</f>
        <v>0</v>
      </c>
      <c r="H37" s="59" t="e">
        <f t="shared" ref="H37:H44" si="29">G37/$K37</f>
        <v>#DIV/0!</v>
      </c>
      <c r="I37" s="57">
        <f t="shared" ref="I37" si="30">SUM(I38:I44)</f>
        <v>0</v>
      </c>
      <c r="J37" s="60" t="e">
        <f t="shared" ref="J37:J44" si="31">I37/$K37</f>
        <v>#DIV/0!</v>
      </c>
      <c r="K37" s="61">
        <f t="shared" ref="K37" si="32">SUM(K38:K44)</f>
        <v>0</v>
      </c>
      <c r="L37" s="62" t="e">
        <f t="shared" ref="L37:L44" si="33">K37/$D37</f>
        <v>#DIV/0!</v>
      </c>
      <c r="M37" s="61">
        <f t="shared" ref="M37" si="34">SUM(M38:M44)</f>
        <v>0</v>
      </c>
      <c r="N37" s="63" t="e">
        <f t="shared" ref="N37:N44" si="35">M37/$K37</f>
        <v>#DIV/0!</v>
      </c>
    </row>
    <row r="38" spans="1:14" ht="18.75" customHeight="1" x14ac:dyDescent="0.35">
      <c r="A38" s="8" t="s">
        <v>15</v>
      </c>
      <c r="B38" s="121" t="s">
        <v>101</v>
      </c>
      <c r="C38" s="122"/>
      <c r="D38" s="12"/>
      <c r="E38" s="104"/>
      <c r="F38" s="51" t="e">
        <f t="shared" si="27"/>
        <v>#DIV/0!</v>
      </c>
      <c r="G38" s="9"/>
      <c r="H38" s="51" t="e">
        <f t="shared" si="29"/>
        <v>#DIV/0!</v>
      </c>
      <c r="I38" s="10"/>
      <c r="J38" s="27" t="e">
        <f t="shared" si="31"/>
        <v>#DIV/0!</v>
      </c>
      <c r="K38" s="38">
        <f t="shared" ref="K38:K44" si="36">E38+G38+I38</f>
        <v>0</v>
      </c>
      <c r="L38" s="25" t="e">
        <f t="shared" si="33"/>
        <v>#DIV/0!</v>
      </c>
      <c r="M38" s="38">
        <f t="shared" ref="M38:M44" si="37">E38+G38</f>
        <v>0</v>
      </c>
      <c r="N38" s="25" t="e">
        <f t="shared" si="35"/>
        <v>#DIV/0!</v>
      </c>
    </row>
    <row r="39" spans="1:14" ht="18.75" customHeight="1" x14ac:dyDescent="0.35">
      <c r="A39" s="8"/>
      <c r="B39" s="121" t="s">
        <v>76</v>
      </c>
      <c r="C39" s="122"/>
      <c r="D39" s="12"/>
      <c r="E39" s="104"/>
      <c r="F39" s="51" t="e">
        <f t="shared" si="27"/>
        <v>#DIV/0!</v>
      </c>
      <c r="G39" s="9"/>
      <c r="H39" s="51" t="e">
        <f t="shared" si="29"/>
        <v>#DIV/0!</v>
      </c>
      <c r="I39" s="10"/>
      <c r="J39" s="27" t="e">
        <f t="shared" si="31"/>
        <v>#DIV/0!</v>
      </c>
      <c r="K39" s="38">
        <f t="shared" si="36"/>
        <v>0</v>
      </c>
      <c r="L39" s="25" t="e">
        <f t="shared" si="33"/>
        <v>#DIV/0!</v>
      </c>
      <c r="M39" s="38">
        <f t="shared" si="37"/>
        <v>0</v>
      </c>
      <c r="N39" s="25" t="e">
        <f t="shared" si="35"/>
        <v>#DIV/0!</v>
      </c>
    </row>
    <row r="40" spans="1:14" ht="18.75" customHeight="1" x14ac:dyDescent="0.35">
      <c r="A40" s="8" t="s">
        <v>27</v>
      </c>
      <c r="B40" s="121" t="s">
        <v>5</v>
      </c>
      <c r="C40" s="122"/>
      <c r="D40" s="12"/>
      <c r="E40" s="104"/>
      <c r="F40" s="51" t="e">
        <f t="shared" si="27"/>
        <v>#DIV/0!</v>
      </c>
      <c r="G40" s="9"/>
      <c r="H40" s="51" t="e">
        <f t="shared" si="29"/>
        <v>#DIV/0!</v>
      </c>
      <c r="I40" s="10"/>
      <c r="J40" s="27" t="e">
        <f t="shared" si="31"/>
        <v>#DIV/0!</v>
      </c>
      <c r="K40" s="38">
        <f t="shared" si="36"/>
        <v>0</v>
      </c>
      <c r="L40" s="25" t="e">
        <f t="shared" si="33"/>
        <v>#DIV/0!</v>
      </c>
      <c r="M40" s="38">
        <f t="shared" si="37"/>
        <v>0</v>
      </c>
      <c r="N40" s="25" t="e">
        <f t="shared" si="35"/>
        <v>#DIV/0!</v>
      </c>
    </row>
    <row r="41" spans="1:14" ht="18.75" customHeight="1" x14ac:dyDescent="0.35">
      <c r="A41" s="8" t="s">
        <v>28</v>
      </c>
      <c r="B41" s="121" t="s">
        <v>5</v>
      </c>
      <c r="C41" s="122"/>
      <c r="D41" s="12"/>
      <c r="E41" s="104"/>
      <c r="F41" s="51" t="e">
        <f t="shared" si="27"/>
        <v>#DIV/0!</v>
      </c>
      <c r="G41" s="9"/>
      <c r="H41" s="51" t="e">
        <f t="shared" si="29"/>
        <v>#DIV/0!</v>
      </c>
      <c r="I41" s="10"/>
      <c r="J41" s="27" t="e">
        <f t="shared" si="31"/>
        <v>#DIV/0!</v>
      </c>
      <c r="K41" s="38">
        <f t="shared" si="36"/>
        <v>0</v>
      </c>
      <c r="L41" s="25" t="e">
        <f t="shared" si="33"/>
        <v>#DIV/0!</v>
      </c>
      <c r="M41" s="38">
        <f t="shared" si="37"/>
        <v>0</v>
      </c>
      <c r="N41" s="25" t="e">
        <f t="shared" si="35"/>
        <v>#DIV/0!</v>
      </c>
    </row>
    <row r="42" spans="1:14" ht="18.75" customHeight="1" x14ac:dyDescent="0.35">
      <c r="A42" s="8" t="s">
        <v>29</v>
      </c>
      <c r="B42" s="121" t="s">
        <v>5</v>
      </c>
      <c r="C42" s="122"/>
      <c r="D42" s="12"/>
      <c r="E42" s="104"/>
      <c r="F42" s="51" t="e">
        <f t="shared" si="27"/>
        <v>#DIV/0!</v>
      </c>
      <c r="G42" s="9"/>
      <c r="H42" s="51" t="e">
        <f t="shared" si="29"/>
        <v>#DIV/0!</v>
      </c>
      <c r="I42" s="10"/>
      <c r="J42" s="27" t="e">
        <f t="shared" si="31"/>
        <v>#DIV/0!</v>
      </c>
      <c r="K42" s="38">
        <f t="shared" si="36"/>
        <v>0</v>
      </c>
      <c r="L42" s="25" t="e">
        <f t="shared" si="33"/>
        <v>#DIV/0!</v>
      </c>
      <c r="M42" s="38">
        <f t="shared" si="37"/>
        <v>0</v>
      </c>
      <c r="N42" s="25" t="e">
        <f t="shared" si="35"/>
        <v>#DIV/0!</v>
      </c>
    </row>
    <row r="43" spans="1:14" ht="18.75" customHeight="1" x14ac:dyDescent="0.35">
      <c r="A43" s="8" t="s">
        <v>4</v>
      </c>
      <c r="B43" s="121" t="s">
        <v>5</v>
      </c>
      <c r="C43" s="122"/>
      <c r="D43" s="12"/>
      <c r="E43" s="104"/>
      <c r="F43" s="51" t="e">
        <f t="shared" si="27"/>
        <v>#DIV/0!</v>
      </c>
      <c r="G43" s="9"/>
      <c r="H43" s="51" t="e">
        <f t="shared" si="29"/>
        <v>#DIV/0!</v>
      </c>
      <c r="I43" s="10"/>
      <c r="J43" s="27" t="e">
        <f t="shared" si="31"/>
        <v>#DIV/0!</v>
      </c>
      <c r="K43" s="38">
        <f t="shared" si="36"/>
        <v>0</v>
      </c>
      <c r="L43" s="25" t="e">
        <f t="shared" si="33"/>
        <v>#DIV/0!</v>
      </c>
      <c r="M43" s="38">
        <f t="shared" si="37"/>
        <v>0</v>
      </c>
      <c r="N43" s="25" t="e">
        <f t="shared" si="35"/>
        <v>#DIV/0!</v>
      </c>
    </row>
    <row r="44" spans="1:14" ht="18.75" customHeight="1" x14ac:dyDescent="0.35">
      <c r="A44" s="8" t="s">
        <v>30</v>
      </c>
      <c r="B44" s="121" t="s">
        <v>5</v>
      </c>
      <c r="C44" s="122"/>
      <c r="D44" s="12"/>
      <c r="E44" s="104"/>
      <c r="F44" s="51" t="e">
        <f t="shared" si="27"/>
        <v>#DIV/0!</v>
      </c>
      <c r="G44" s="9"/>
      <c r="H44" s="51" t="e">
        <f t="shared" si="29"/>
        <v>#DIV/0!</v>
      </c>
      <c r="I44" s="10"/>
      <c r="J44" s="27" t="e">
        <f t="shared" si="31"/>
        <v>#DIV/0!</v>
      </c>
      <c r="K44" s="38">
        <f t="shared" si="36"/>
        <v>0</v>
      </c>
      <c r="L44" s="25" t="e">
        <f t="shared" si="33"/>
        <v>#DIV/0!</v>
      </c>
      <c r="M44" s="38">
        <f t="shared" si="37"/>
        <v>0</v>
      </c>
      <c r="N44" s="25" t="e">
        <f t="shared" si="35"/>
        <v>#DIV/0!</v>
      </c>
    </row>
    <row r="45" spans="1:14" s="7" customFormat="1" ht="18.75" customHeight="1" x14ac:dyDescent="0.35">
      <c r="A45" s="118" t="s">
        <v>39</v>
      </c>
      <c r="B45" s="119"/>
      <c r="C45" s="120"/>
      <c r="D45" s="55">
        <f t="shared" ref="D45:E45" si="38">SUM(D46:D52)</f>
        <v>0</v>
      </c>
      <c r="E45" s="56">
        <f t="shared" si="38"/>
        <v>0</v>
      </c>
      <c r="F45" s="59" t="e">
        <f t="shared" si="0"/>
        <v>#DIV/0!</v>
      </c>
      <c r="G45" s="56">
        <f t="shared" ref="G45" si="39">SUM(G46:G52)</f>
        <v>0</v>
      </c>
      <c r="H45" s="59" t="e">
        <f t="shared" si="1"/>
        <v>#DIV/0!</v>
      </c>
      <c r="I45" s="57">
        <f t="shared" ref="I45" si="40">SUM(I46:I52)</f>
        <v>0</v>
      </c>
      <c r="J45" s="60" t="e">
        <f t="shared" si="2"/>
        <v>#DIV/0!</v>
      </c>
      <c r="K45" s="61">
        <f t="shared" ref="K45" si="41">SUM(K46:K52)</f>
        <v>0</v>
      </c>
      <c r="L45" s="62" t="e">
        <f t="shared" si="3"/>
        <v>#DIV/0!</v>
      </c>
      <c r="M45" s="61">
        <f t="shared" ref="M45" si="42">SUM(M46:M52)</f>
        <v>0</v>
      </c>
      <c r="N45" s="63" t="e">
        <f t="shared" si="4"/>
        <v>#DIV/0!</v>
      </c>
    </row>
    <row r="46" spans="1:14" ht="18.75" customHeight="1" x14ac:dyDescent="0.35">
      <c r="A46" s="8" t="s">
        <v>15</v>
      </c>
      <c r="B46" s="121" t="s">
        <v>101</v>
      </c>
      <c r="C46" s="122"/>
      <c r="D46" s="12"/>
      <c r="E46" s="9"/>
      <c r="F46" s="51" t="e">
        <f t="shared" si="0"/>
        <v>#DIV/0!</v>
      </c>
      <c r="G46" s="9"/>
      <c r="H46" s="51" t="e">
        <f t="shared" si="1"/>
        <v>#DIV/0!</v>
      </c>
      <c r="I46" s="10"/>
      <c r="J46" s="27" t="e">
        <f t="shared" si="2"/>
        <v>#DIV/0!</v>
      </c>
      <c r="K46" s="38">
        <f t="shared" ref="K46:K52" si="43">E46+G46+I46</f>
        <v>0</v>
      </c>
      <c r="L46" s="25" t="e">
        <f t="shared" si="3"/>
        <v>#DIV/0!</v>
      </c>
      <c r="M46" s="38">
        <f t="shared" ref="M46:M52" si="44">E46+G46</f>
        <v>0</v>
      </c>
      <c r="N46" s="25" t="e">
        <f t="shared" si="4"/>
        <v>#DIV/0!</v>
      </c>
    </row>
    <row r="47" spans="1:14" ht="18.75" customHeight="1" x14ac:dyDescent="0.35">
      <c r="A47" s="8"/>
      <c r="B47" s="121" t="s">
        <v>76</v>
      </c>
      <c r="C47" s="122"/>
      <c r="D47" s="12"/>
      <c r="E47" s="9"/>
      <c r="F47" s="51" t="e">
        <f t="shared" si="0"/>
        <v>#DIV/0!</v>
      </c>
      <c r="G47" s="9"/>
      <c r="H47" s="51" t="e">
        <f t="shared" si="1"/>
        <v>#DIV/0!</v>
      </c>
      <c r="I47" s="10"/>
      <c r="J47" s="27" t="e">
        <f t="shared" si="2"/>
        <v>#DIV/0!</v>
      </c>
      <c r="K47" s="38">
        <f t="shared" si="43"/>
        <v>0</v>
      </c>
      <c r="L47" s="25" t="e">
        <f t="shared" si="3"/>
        <v>#DIV/0!</v>
      </c>
      <c r="M47" s="38">
        <f t="shared" si="44"/>
        <v>0</v>
      </c>
      <c r="N47" s="25" t="e">
        <f t="shared" si="4"/>
        <v>#DIV/0!</v>
      </c>
    </row>
    <row r="48" spans="1:14" ht="18.75" customHeight="1" x14ac:dyDescent="0.35">
      <c r="A48" s="8" t="s">
        <v>27</v>
      </c>
      <c r="B48" s="121" t="s">
        <v>5</v>
      </c>
      <c r="C48" s="122"/>
      <c r="D48" s="12"/>
      <c r="E48" s="9"/>
      <c r="F48" s="51" t="e">
        <f t="shared" si="0"/>
        <v>#DIV/0!</v>
      </c>
      <c r="G48" s="9"/>
      <c r="H48" s="51" t="e">
        <f t="shared" si="1"/>
        <v>#DIV/0!</v>
      </c>
      <c r="I48" s="10"/>
      <c r="J48" s="27" t="e">
        <f t="shared" si="2"/>
        <v>#DIV/0!</v>
      </c>
      <c r="K48" s="38">
        <f t="shared" si="43"/>
        <v>0</v>
      </c>
      <c r="L48" s="25" t="e">
        <f t="shared" si="3"/>
        <v>#DIV/0!</v>
      </c>
      <c r="M48" s="38">
        <f t="shared" si="44"/>
        <v>0</v>
      </c>
      <c r="N48" s="25" t="e">
        <f t="shared" si="4"/>
        <v>#DIV/0!</v>
      </c>
    </row>
    <row r="49" spans="1:14" ht="18.75" customHeight="1" x14ac:dyDescent="0.35">
      <c r="A49" s="8" t="s">
        <v>28</v>
      </c>
      <c r="B49" s="121" t="s">
        <v>5</v>
      </c>
      <c r="C49" s="122"/>
      <c r="D49" s="12"/>
      <c r="E49" s="9"/>
      <c r="F49" s="51" t="e">
        <f t="shared" si="0"/>
        <v>#DIV/0!</v>
      </c>
      <c r="G49" s="9"/>
      <c r="H49" s="51" t="e">
        <f t="shared" si="1"/>
        <v>#DIV/0!</v>
      </c>
      <c r="I49" s="10"/>
      <c r="J49" s="27" t="e">
        <f t="shared" si="2"/>
        <v>#DIV/0!</v>
      </c>
      <c r="K49" s="38">
        <f t="shared" si="43"/>
        <v>0</v>
      </c>
      <c r="L49" s="25" t="e">
        <f t="shared" si="3"/>
        <v>#DIV/0!</v>
      </c>
      <c r="M49" s="38">
        <f t="shared" si="44"/>
        <v>0</v>
      </c>
      <c r="N49" s="25" t="e">
        <f t="shared" si="4"/>
        <v>#DIV/0!</v>
      </c>
    </row>
    <row r="50" spans="1:14" ht="18.75" customHeight="1" x14ac:dyDescent="0.35">
      <c r="A50" s="8" t="s">
        <v>29</v>
      </c>
      <c r="B50" s="121" t="s">
        <v>5</v>
      </c>
      <c r="C50" s="122"/>
      <c r="D50" s="12"/>
      <c r="E50" s="9"/>
      <c r="F50" s="51" t="e">
        <f t="shared" si="0"/>
        <v>#DIV/0!</v>
      </c>
      <c r="G50" s="9"/>
      <c r="H50" s="51" t="e">
        <f t="shared" si="1"/>
        <v>#DIV/0!</v>
      </c>
      <c r="I50" s="10"/>
      <c r="J50" s="27" t="e">
        <f t="shared" si="2"/>
        <v>#DIV/0!</v>
      </c>
      <c r="K50" s="38">
        <f t="shared" si="43"/>
        <v>0</v>
      </c>
      <c r="L50" s="25" t="e">
        <f t="shared" si="3"/>
        <v>#DIV/0!</v>
      </c>
      <c r="M50" s="38">
        <f t="shared" si="44"/>
        <v>0</v>
      </c>
      <c r="N50" s="25" t="e">
        <f t="shared" si="4"/>
        <v>#DIV/0!</v>
      </c>
    </row>
    <row r="51" spans="1:14" ht="18.75" customHeight="1" x14ac:dyDescent="0.35">
      <c r="A51" s="8" t="s">
        <v>4</v>
      </c>
      <c r="B51" s="121" t="s">
        <v>5</v>
      </c>
      <c r="C51" s="122"/>
      <c r="D51" s="12"/>
      <c r="E51" s="9"/>
      <c r="F51" s="51" t="e">
        <f t="shared" si="0"/>
        <v>#DIV/0!</v>
      </c>
      <c r="G51" s="9"/>
      <c r="H51" s="51" t="e">
        <f t="shared" si="1"/>
        <v>#DIV/0!</v>
      </c>
      <c r="I51" s="10"/>
      <c r="J51" s="27" t="e">
        <f t="shared" si="2"/>
        <v>#DIV/0!</v>
      </c>
      <c r="K51" s="38">
        <f t="shared" si="43"/>
        <v>0</v>
      </c>
      <c r="L51" s="25" t="e">
        <f t="shared" si="3"/>
        <v>#DIV/0!</v>
      </c>
      <c r="M51" s="38">
        <f t="shared" si="44"/>
        <v>0</v>
      </c>
      <c r="N51" s="25" t="e">
        <f t="shared" si="4"/>
        <v>#DIV/0!</v>
      </c>
    </row>
    <row r="52" spans="1:14" ht="18.75" customHeight="1" x14ac:dyDescent="0.35">
      <c r="A52" s="8" t="s">
        <v>30</v>
      </c>
      <c r="B52" s="121" t="s">
        <v>5</v>
      </c>
      <c r="C52" s="122"/>
      <c r="D52" s="12"/>
      <c r="E52" s="9"/>
      <c r="F52" s="51" t="e">
        <f t="shared" si="0"/>
        <v>#DIV/0!</v>
      </c>
      <c r="G52" s="9"/>
      <c r="H52" s="51" t="e">
        <f t="shared" si="1"/>
        <v>#DIV/0!</v>
      </c>
      <c r="I52" s="10"/>
      <c r="J52" s="27" t="e">
        <f t="shared" si="2"/>
        <v>#DIV/0!</v>
      </c>
      <c r="K52" s="38">
        <f t="shared" si="43"/>
        <v>0</v>
      </c>
      <c r="L52" s="25" t="e">
        <f t="shared" si="3"/>
        <v>#DIV/0!</v>
      </c>
      <c r="M52" s="38">
        <f t="shared" si="44"/>
        <v>0</v>
      </c>
      <c r="N52" s="25" t="e">
        <f t="shared" si="4"/>
        <v>#DIV/0!</v>
      </c>
    </row>
    <row r="53" spans="1:14" s="7" customFormat="1" ht="18.649999999999999" customHeight="1" x14ac:dyDescent="0.35">
      <c r="A53" s="135" t="s">
        <v>112</v>
      </c>
      <c r="B53" s="136"/>
      <c r="C53" s="137"/>
      <c r="D53" s="55">
        <f t="shared" ref="D53:E53" si="45">SUM(D54:D60)</f>
        <v>0</v>
      </c>
      <c r="E53" s="56">
        <f t="shared" si="45"/>
        <v>0</v>
      </c>
      <c r="F53" s="59" t="e">
        <f t="shared" si="0"/>
        <v>#DIV/0!</v>
      </c>
      <c r="G53" s="56">
        <f t="shared" ref="G53" si="46">SUM(G54:G60)</f>
        <v>0</v>
      </c>
      <c r="H53" s="59" t="e">
        <f t="shared" si="1"/>
        <v>#DIV/0!</v>
      </c>
      <c r="I53" s="57">
        <f t="shared" ref="I53" si="47">SUM(I54:I60)</f>
        <v>0</v>
      </c>
      <c r="J53" s="60" t="e">
        <f t="shared" si="2"/>
        <v>#DIV/0!</v>
      </c>
      <c r="K53" s="61">
        <f t="shared" ref="K53" si="48">SUM(K54:K60)</f>
        <v>0</v>
      </c>
      <c r="L53" s="62" t="e">
        <f t="shared" si="3"/>
        <v>#DIV/0!</v>
      </c>
      <c r="M53" s="61">
        <f t="shared" ref="M53" si="49">SUM(M54:M60)</f>
        <v>0</v>
      </c>
      <c r="N53" s="63" t="e">
        <f t="shared" si="4"/>
        <v>#DIV/0!</v>
      </c>
    </row>
    <row r="54" spans="1:14" ht="18.75" customHeight="1" x14ac:dyDescent="0.35">
      <c r="A54" s="8" t="s">
        <v>15</v>
      </c>
      <c r="B54" s="121" t="s">
        <v>101</v>
      </c>
      <c r="C54" s="122"/>
      <c r="D54" s="12"/>
      <c r="E54" s="9"/>
      <c r="F54" s="51" t="e">
        <f t="shared" si="0"/>
        <v>#DIV/0!</v>
      </c>
      <c r="G54" s="9"/>
      <c r="H54" s="51" t="e">
        <f t="shared" si="1"/>
        <v>#DIV/0!</v>
      </c>
      <c r="I54" s="10"/>
      <c r="J54" s="27" t="e">
        <f t="shared" si="2"/>
        <v>#DIV/0!</v>
      </c>
      <c r="K54" s="38">
        <f t="shared" ref="K54:K60" si="50">E54+G54+I54</f>
        <v>0</v>
      </c>
      <c r="L54" s="25" t="e">
        <f t="shared" si="3"/>
        <v>#DIV/0!</v>
      </c>
      <c r="M54" s="38">
        <f t="shared" ref="M54:M60" si="51">E54+G54</f>
        <v>0</v>
      </c>
      <c r="N54" s="25" t="e">
        <f t="shared" si="4"/>
        <v>#DIV/0!</v>
      </c>
    </row>
    <row r="55" spans="1:14" ht="18.75" customHeight="1" x14ac:dyDescent="0.35">
      <c r="A55" s="8"/>
      <c r="B55" s="121" t="s">
        <v>76</v>
      </c>
      <c r="C55" s="122"/>
      <c r="D55" s="12"/>
      <c r="E55" s="9"/>
      <c r="F55" s="51" t="e">
        <f t="shared" si="0"/>
        <v>#DIV/0!</v>
      </c>
      <c r="G55" s="9"/>
      <c r="H55" s="51" t="e">
        <f t="shared" si="1"/>
        <v>#DIV/0!</v>
      </c>
      <c r="I55" s="10"/>
      <c r="J55" s="27" t="e">
        <f t="shared" si="2"/>
        <v>#DIV/0!</v>
      </c>
      <c r="K55" s="38">
        <f t="shared" si="50"/>
        <v>0</v>
      </c>
      <c r="L55" s="25" t="e">
        <f t="shared" si="3"/>
        <v>#DIV/0!</v>
      </c>
      <c r="M55" s="38">
        <f t="shared" si="51"/>
        <v>0</v>
      </c>
      <c r="N55" s="25" t="e">
        <f t="shared" si="4"/>
        <v>#DIV/0!</v>
      </c>
    </row>
    <row r="56" spans="1:14" ht="18.75" customHeight="1" x14ac:dyDescent="0.35">
      <c r="A56" s="8" t="s">
        <v>27</v>
      </c>
      <c r="B56" s="121" t="s">
        <v>5</v>
      </c>
      <c r="C56" s="122"/>
      <c r="D56" s="12"/>
      <c r="E56" s="9"/>
      <c r="F56" s="51" t="e">
        <f t="shared" si="0"/>
        <v>#DIV/0!</v>
      </c>
      <c r="G56" s="9"/>
      <c r="H56" s="51" t="e">
        <f t="shared" si="1"/>
        <v>#DIV/0!</v>
      </c>
      <c r="I56" s="10"/>
      <c r="J56" s="27" t="e">
        <f t="shared" si="2"/>
        <v>#DIV/0!</v>
      </c>
      <c r="K56" s="38">
        <f t="shared" si="50"/>
        <v>0</v>
      </c>
      <c r="L56" s="25" t="e">
        <f t="shared" si="3"/>
        <v>#DIV/0!</v>
      </c>
      <c r="M56" s="38">
        <f t="shared" si="51"/>
        <v>0</v>
      </c>
      <c r="N56" s="25" t="e">
        <f t="shared" si="4"/>
        <v>#DIV/0!</v>
      </c>
    </row>
    <row r="57" spans="1:14" ht="18.75" customHeight="1" x14ac:dyDescent="0.35">
      <c r="A57" s="8" t="s">
        <v>28</v>
      </c>
      <c r="B57" s="121" t="s">
        <v>5</v>
      </c>
      <c r="C57" s="122"/>
      <c r="D57" s="12"/>
      <c r="E57" s="9"/>
      <c r="F57" s="51" t="e">
        <f t="shared" si="0"/>
        <v>#DIV/0!</v>
      </c>
      <c r="G57" s="9"/>
      <c r="H57" s="51" t="e">
        <f t="shared" si="1"/>
        <v>#DIV/0!</v>
      </c>
      <c r="I57" s="10"/>
      <c r="J57" s="27" t="e">
        <f t="shared" si="2"/>
        <v>#DIV/0!</v>
      </c>
      <c r="K57" s="38">
        <f t="shared" si="50"/>
        <v>0</v>
      </c>
      <c r="L57" s="25" t="e">
        <f t="shared" si="3"/>
        <v>#DIV/0!</v>
      </c>
      <c r="M57" s="38">
        <f t="shared" si="51"/>
        <v>0</v>
      </c>
      <c r="N57" s="25" t="e">
        <f t="shared" si="4"/>
        <v>#DIV/0!</v>
      </c>
    </row>
    <row r="58" spans="1:14" ht="18.75" customHeight="1" x14ac:dyDescent="0.35">
      <c r="A58" s="8" t="s">
        <v>29</v>
      </c>
      <c r="B58" s="121" t="s">
        <v>5</v>
      </c>
      <c r="C58" s="122"/>
      <c r="D58" s="12"/>
      <c r="E58" s="9"/>
      <c r="F58" s="51" t="e">
        <f t="shared" si="0"/>
        <v>#DIV/0!</v>
      </c>
      <c r="G58" s="9"/>
      <c r="H58" s="51" t="e">
        <f t="shared" si="1"/>
        <v>#DIV/0!</v>
      </c>
      <c r="I58" s="10"/>
      <c r="J58" s="27" t="e">
        <f t="shared" si="2"/>
        <v>#DIV/0!</v>
      </c>
      <c r="K58" s="38">
        <f t="shared" si="50"/>
        <v>0</v>
      </c>
      <c r="L58" s="25" t="e">
        <f t="shared" si="3"/>
        <v>#DIV/0!</v>
      </c>
      <c r="M58" s="38">
        <f t="shared" si="51"/>
        <v>0</v>
      </c>
      <c r="N58" s="25" t="e">
        <f t="shared" si="4"/>
        <v>#DIV/0!</v>
      </c>
    </row>
    <row r="59" spans="1:14" ht="18.75" customHeight="1" x14ac:dyDescent="0.35">
      <c r="A59" s="8" t="s">
        <v>4</v>
      </c>
      <c r="B59" s="121" t="s">
        <v>5</v>
      </c>
      <c r="C59" s="122"/>
      <c r="D59" s="12"/>
      <c r="E59" s="9"/>
      <c r="F59" s="51" t="e">
        <f t="shared" si="0"/>
        <v>#DIV/0!</v>
      </c>
      <c r="G59" s="9"/>
      <c r="H59" s="51" t="e">
        <f t="shared" si="1"/>
        <v>#DIV/0!</v>
      </c>
      <c r="I59" s="10"/>
      <c r="J59" s="27" t="e">
        <f t="shared" si="2"/>
        <v>#DIV/0!</v>
      </c>
      <c r="K59" s="38">
        <f t="shared" si="50"/>
        <v>0</v>
      </c>
      <c r="L59" s="25" t="e">
        <f t="shared" si="3"/>
        <v>#DIV/0!</v>
      </c>
      <c r="M59" s="38">
        <f t="shared" si="51"/>
        <v>0</v>
      </c>
      <c r="N59" s="25" t="e">
        <f t="shared" si="4"/>
        <v>#DIV/0!</v>
      </c>
    </row>
    <row r="60" spans="1:14" ht="18.75" customHeight="1" x14ac:dyDescent="0.35">
      <c r="A60" s="8" t="s">
        <v>30</v>
      </c>
      <c r="B60" s="121" t="s">
        <v>5</v>
      </c>
      <c r="C60" s="122"/>
      <c r="D60" s="12"/>
      <c r="E60" s="9"/>
      <c r="F60" s="51" t="e">
        <f t="shared" si="0"/>
        <v>#DIV/0!</v>
      </c>
      <c r="G60" s="9"/>
      <c r="H60" s="51" t="e">
        <f t="shared" si="1"/>
        <v>#DIV/0!</v>
      </c>
      <c r="I60" s="10"/>
      <c r="J60" s="27" t="e">
        <f t="shared" si="2"/>
        <v>#DIV/0!</v>
      </c>
      <c r="K60" s="38">
        <f t="shared" si="50"/>
        <v>0</v>
      </c>
      <c r="L60" s="25" t="e">
        <f t="shared" si="3"/>
        <v>#DIV/0!</v>
      </c>
      <c r="M60" s="38">
        <f t="shared" si="51"/>
        <v>0</v>
      </c>
      <c r="N60" s="25" t="e">
        <f t="shared" si="4"/>
        <v>#DIV/0!</v>
      </c>
    </row>
    <row r="61" spans="1:14" s="6" customFormat="1" ht="18.899999999999999" customHeight="1" x14ac:dyDescent="0.35">
      <c r="A61" s="124" t="s">
        <v>40</v>
      </c>
      <c r="B61" s="125"/>
      <c r="C61" s="126"/>
      <c r="D61" s="68">
        <f>SUM(D62:D67)</f>
        <v>0</v>
      </c>
      <c r="E61" s="66">
        <f>SUM(E62:E67)</f>
        <v>0</v>
      </c>
      <c r="F61" s="50" t="e">
        <f t="shared" si="0"/>
        <v>#DIV/0!</v>
      </c>
      <c r="G61" s="66">
        <f>SUM(G62:G67)</f>
        <v>0</v>
      </c>
      <c r="H61" s="50" t="e">
        <f t="shared" si="1"/>
        <v>#DIV/0!</v>
      </c>
      <c r="I61" s="67">
        <f>SUM(I62:I67)</f>
        <v>0</v>
      </c>
      <c r="J61" s="15" t="e">
        <f t="shared" si="2"/>
        <v>#DIV/0!</v>
      </c>
      <c r="K61" s="65">
        <f>SUM(K62:K67)</f>
        <v>0</v>
      </c>
      <c r="L61" s="24" t="e">
        <f t="shared" si="3"/>
        <v>#DIV/0!</v>
      </c>
      <c r="M61" s="65">
        <f>SUM(M62:M67)</f>
        <v>0</v>
      </c>
      <c r="N61" s="24" t="e">
        <f t="shared" si="4"/>
        <v>#DIV/0!</v>
      </c>
    </row>
    <row r="62" spans="1:14" s="7" customFormat="1" ht="18.75" customHeight="1" x14ac:dyDescent="0.35">
      <c r="A62" s="118" t="s">
        <v>41</v>
      </c>
      <c r="B62" s="119"/>
      <c r="C62" s="120"/>
      <c r="D62" s="55"/>
      <c r="E62" s="56"/>
      <c r="F62" s="59" t="e">
        <f t="shared" ref="F62:F66" si="52">E62/$K62</f>
        <v>#DIV/0!</v>
      </c>
      <c r="G62" s="56"/>
      <c r="H62" s="59" t="e">
        <f t="shared" si="1"/>
        <v>#DIV/0!</v>
      </c>
      <c r="I62" s="56"/>
      <c r="J62" s="60" t="e">
        <f t="shared" ref="J62:J66" si="53">I62/$K62</f>
        <v>#DIV/0!</v>
      </c>
      <c r="K62" s="64">
        <f t="shared" ref="K62:K74" si="54">E62+G62+I62</f>
        <v>0</v>
      </c>
      <c r="L62" s="62" t="e">
        <f t="shared" ref="L62:L66" si="55">K62/$D62</f>
        <v>#DIV/0!</v>
      </c>
      <c r="M62" s="64">
        <f t="shared" ref="M62:M74" si="56">E62+G62</f>
        <v>0</v>
      </c>
      <c r="N62" s="63" t="e">
        <f t="shared" ref="N62:N66" si="57">M62/$K62</f>
        <v>#DIV/0!</v>
      </c>
    </row>
    <row r="63" spans="1:14" s="7" customFormat="1" ht="18.75" customHeight="1" x14ac:dyDescent="0.35">
      <c r="A63" s="118" t="s">
        <v>42</v>
      </c>
      <c r="B63" s="119"/>
      <c r="C63" s="120"/>
      <c r="D63" s="55"/>
      <c r="E63" s="56"/>
      <c r="F63" s="59" t="e">
        <f t="shared" si="52"/>
        <v>#DIV/0!</v>
      </c>
      <c r="G63" s="56"/>
      <c r="H63" s="59" t="e">
        <f t="shared" si="1"/>
        <v>#DIV/0!</v>
      </c>
      <c r="I63" s="56"/>
      <c r="J63" s="60" t="e">
        <f t="shared" si="53"/>
        <v>#DIV/0!</v>
      </c>
      <c r="K63" s="64">
        <f t="shared" si="54"/>
        <v>0</v>
      </c>
      <c r="L63" s="62" t="e">
        <f t="shared" si="55"/>
        <v>#DIV/0!</v>
      </c>
      <c r="M63" s="64">
        <f t="shared" si="56"/>
        <v>0</v>
      </c>
      <c r="N63" s="63" t="e">
        <f t="shared" si="57"/>
        <v>#DIV/0!</v>
      </c>
    </row>
    <row r="64" spans="1:14" s="7" customFormat="1" ht="18.75" customHeight="1" x14ac:dyDescent="0.35">
      <c r="A64" s="118" t="s">
        <v>43</v>
      </c>
      <c r="B64" s="119"/>
      <c r="C64" s="120"/>
      <c r="D64" s="55"/>
      <c r="E64" s="56"/>
      <c r="F64" s="59" t="e">
        <f t="shared" si="52"/>
        <v>#DIV/0!</v>
      </c>
      <c r="G64" s="56"/>
      <c r="H64" s="59" t="e">
        <f t="shared" si="1"/>
        <v>#DIV/0!</v>
      </c>
      <c r="I64" s="56"/>
      <c r="J64" s="60" t="e">
        <f t="shared" si="53"/>
        <v>#DIV/0!</v>
      </c>
      <c r="K64" s="64">
        <f t="shared" si="54"/>
        <v>0</v>
      </c>
      <c r="L64" s="62" t="e">
        <f t="shared" si="55"/>
        <v>#DIV/0!</v>
      </c>
      <c r="M64" s="64">
        <f t="shared" si="56"/>
        <v>0</v>
      </c>
      <c r="N64" s="63" t="e">
        <f t="shared" si="57"/>
        <v>#DIV/0!</v>
      </c>
    </row>
    <row r="65" spans="1:14" s="7" customFormat="1" ht="18.75" customHeight="1" x14ac:dyDescent="0.35">
      <c r="A65" s="118" t="s">
        <v>44</v>
      </c>
      <c r="B65" s="119"/>
      <c r="C65" s="120"/>
      <c r="D65" s="55"/>
      <c r="E65" s="56"/>
      <c r="F65" s="59" t="e">
        <f t="shared" si="52"/>
        <v>#DIV/0!</v>
      </c>
      <c r="G65" s="56"/>
      <c r="H65" s="59" t="e">
        <f t="shared" si="1"/>
        <v>#DIV/0!</v>
      </c>
      <c r="I65" s="56"/>
      <c r="J65" s="60" t="e">
        <f t="shared" si="53"/>
        <v>#DIV/0!</v>
      </c>
      <c r="K65" s="64">
        <f t="shared" si="54"/>
        <v>0</v>
      </c>
      <c r="L65" s="62" t="e">
        <f t="shared" si="55"/>
        <v>#DIV/0!</v>
      </c>
      <c r="M65" s="64">
        <f t="shared" si="56"/>
        <v>0</v>
      </c>
      <c r="N65" s="63" t="e">
        <f t="shared" si="57"/>
        <v>#DIV/0!</v>
      </c>
    </row>
    <row r="66" spans="1:14" s="7" customFormat="1" ht="18.75" customHeight="1" x14ac:dyDescent="0.35">
      <c r="A66" s="118" t="s">
        <v>45</v>
      </c>
      <c r="B66" s="119"/>
      <c r="C66" s="120"/>
      <c r="D66" s="55"/>
      <c r="E66" s="56"/>
      <c r="F66" s="59" t="e">
        <f t="shared" si="52"/>
        <v>#DIV/0!</v>
      </c>
      <c r="G66" s="56"/>
      <c r="H66" s="59" t="e">
        <f t="shared" si="1"/>
        <v>#DIV/0!</v>
      </c>
      <c r="I66" s="56"/>
      <c r="J66" s="60" t="e">
        <f t="shared" si="53"/>
        <v>#DIV/0!</v>
      </c>
      <c r="K66" s="64">
        <f t="shared" si="54"/>
        <v>0</v>
      </c>
      <c r="L66" s="62" t="e">
        <f t="shared" si="55"/>
        <v>#DIV/0!</v>
      </c>
      <c r="M66" s="64">
        <f t="shared" si="56"/>
        <v>0</v>
      </c>
      <c r="N66" s="63" t="e">
        <f t="shared" si="57"/>
        <v>#DIV/0!</v>
      </c>
    </row>
    <row r="67" spans="1:14" s="7" customFormat="1" ht="18.75" customHeight="1" x14ac:dyDescent="0.35">
      <c r="A67" s="118" t="s">
        <v>46</v>
      </c>
      <c r="B67" s="119"/>
      <c r="C67" s="120"/>
      <c r="D67" s="55">
        <f t="shared" ref="D67:E67" si="58">SUM(D68:D74)</f>
        <v>0</v>
      </c>
      <c r="E67" s="56">
        <f t="shared" si="58"/>
        <v>0</v>
      </c>
      <c r="F67" s="59" t="e">
        <f t="shared" ref="F67:F103" si="59">E67/$K67</f>
        <v>#DIV/0!</v>
      </c>
      <c r="G67" s="56">
        <f t="shared" ref="G67" si="60">SUM(G68:G74)</f>
        <v>0</v>
      </c>
      <c r="H67" s="59" t="e">
        <f t="shared" si="1"/>
        <v>#DIV/0!</v>
      </c>
      <c r="I67" s="57">
        <f t="shared" ref="I67" si="61">SUM(I68:I74)</f>
        <v>0</v>
      </c>
      <c r="J67" s="60" t="e">
        <f t="shared" ref="J67:J103" si="62">I67/$K67</f>
        <v>#DIV/0!</v>
      </c>
      <c r="K67" s="61">
        <f t="shared" si="54"/>
        <v>0</v>
      </c>
      <c r="L67" s="62" t="e">
        <f t="shared" ref="L67:L103" si="63">K67/$D67</f>
        <v>#DIV/0!</v>
      </c>
      <c r="M67" s="61">
        <f t="shared" si="56"/>
        <v>0</v>
      </c>
      <c r="N67" s="63" t="e">
        <f t="shared" ref="N67:N103" si="64">M67/$K67</f>
        <v>#DIV/0!</v>
      </c>
    </row>
    <row r="68" spans="1:14" ht="18.75" customHeight="1" x14ac:dyDescent="0.35">
      <c r="A68" s="8" t="s">
        <v>15</v>
      </c>
      <c r="B68" s="121" t="s">
        <v>101</v>
      </c>
      <c r="C68" s="122"/>
      <c r="D68" s="12"/>
      <c r="E68" s="9"/>
      <c r="F68" s="51" t="e">
        <f t="shared" si="59"/>
        <v>#DIV/0!</v>
      </c>
      <c r="G68" s="9"/>
      <c r="H68" s="51" t="e">
        <f t="shared" si="1"/>
        <v>#DIV/0!</v>
      </c>
      <c r="I68" s="10"/>
      <c r="J68" s="27" t="e">
        <f t="shared" si="62"/>
        <v>#DIV/0!</v>
      </c>
      <c r="K68" s="38">
        <f t="shared" si="54"/>
        <v>0</v>
      </c>
      <c r="L68" s="25" t="e">
        <f t="shared" si="63"/>
        <v>#DIV/0!</v>
      </c>
      <c r="M68" s="38">
        <f t="shared" si="56"/>
        <v>0</v>
      </c>
      <c r="N68" s="25" t="e">
        <f t="shared" si="64"/>
        <v>#DIV/0!</v>
      </c>
    </row>
    <row r="69" spans="1:14" ht="18.75" customHeight="1" x14ac:dyDescent="0.35">
      <c r="A69" s="8"/>
      <c r="B69" s="121" t="s">
        <v>76</v>
      </c>
      <c r="C69" s="122"/>
      <c r="D69" s="12"/>
      <c r="E69" s="9"/>
      <c r="F69" s="51" t="e">
        <f t="shared" si="59"/>
        <v>#DIV/0!</v>
      </c>
      <c r="G69" s="9"/>
      <c r="H69" s="51" t="e">
        <f t="shared" si="1"/>
        <v>#DIV/0!</v>
      </c>
      <c r="I69" s="10"/>
      <c r="J69" s="27" t="e">
        <f t="shared" si="62"/>
        <v>#DIV/0!</v>
      </c>
      <c r="K69" s="38">
        <f t="shared" si="54"/>
        <v>0</v>
      </c>
      <c r="L69" s="25" t="e">
        <f t="shared" si="63"/>
        <v>#DIV/0!</v>
      </c>
      <c r="M69" s="38">
        <f t="shared" si="56"/>
        <v>0</v>
      </c>
      <c r="N69" s="25" t="e">
        <f t="shared" si="64"/>
        <v>#DIV/0!</v>
      </c>
    </row>
    <row r="70" spans="1:14" ht="18.75" customHeight="1" x14ac:dyDescent="0.35">
      <c r="A70" s="8" t="s">
        <v>27</v>
      </c>
      <c r="B70" s="121" t="s">
        <v>5</v>
      </c>
      <c r="C70" s="122"/>
      <c r="D70" s="12"/>
      <c r="E70" s="9"/>
      <c r="F70" s="51" t="e">
        <f t="shared" si="59"/>
        <v>#DIV/0!</v>
      </c>
      <c r="G70" s="9"/>
      <c r="H70" s="51" t="e">
        <f t="shared" si="1"/>
        <v>#DIV/0!</v>
      </c>
      <c r="I70" s="10"/>
      <c r="J70" s="27" t="e">
        <f t="shared" si="62"/>
        <v>#DIV/0!</v>
      </c>
      <c r="K70" s="38">
        <f t="shared" si="54"/>
        <v>0</v>
      </c>
      <c r="L70" s="25" t="e">
        <f t="shared" si="63"/>
        <v>#DIV/0!</v>
      </c>
      <c r="M70" s="38">
        <f t="shared" si="56"/>
        <v>0</v>
      </c>
      <c r="N70" s="25" t="e">
        <f t="shared" si="64"/>
        <v>#DIV/0!</v>
      </c>
    </row>
    <row r="71" spans="1:14" ht="18.75" customHeight="1" x14ac:dyDescent="0.35">
      <c r="A71" s="8" t="s">
        <v>28</v>
      </c>
      <c r="B71" s="121" t="s">
        <v>5</v>
      </c>
      <c r="C71" s="122"/>
      <c r="D71" s="12"/>
      <c r="E71" s="9"/>
      <c r="F71" s="51" t="e">
        <f t="shared" si="59"/>
        <v>#DIV/0!</v>
      </c>
      <c r="G71" s="9"/>
      <c r="H71" s="51" t="e">
        <f t="shared" si="1"/>
        <v>#DIV/0!</v>
      </c>
      <c r="I71" s="10"/>
      <c r="J71" s="27" t="e">
        <f t="shared" si="62"/>
        <v>#DIV/0!</v>
      </c>
      <c r="K71" s="38">
        <f t="shared" si="54"/>
        <v>0</v>
      </c>
      <c r="L71" s="25" t="e">
        <f t="shared" si="63"/>
        <v>#DIV/0!</v>
      </c>
      <c r="M71" s="38">
        <f t="shared" si="56"/>
        <v>0</v>
      </c>
      <c r="N71" s="25" t="e">
        <f t="shared" si="64"/>
        <v>#DIV/0!</v>
      </c>
    </row>
    <row r="72" spans="1:14" ht="18.75" customHeight="1" x14ac:dyDescent="0.35">
      <c r="A72" s="8" t="s">
        <v>29</v>
      </c>
      <c r="B72" s="121" t="s">
        <v>5</v>
      </c>
      <c r="C72" s="122"/>
      <c r="D72" s="12"/>
      <c r="E72" s="9"/>
      <c r="F72" s="51" t="e">
        <f t="shared" si="59"/>
        <v>#DIV/0!</v>
      </c>
      <c r="G72" s="9"/>
      <c r="H72" s="51" t="e">
        <f t="shared" si="1"/>
        <v>#DIV/0!</v>
      </c>
      <c r="I72" s="10"/>
      <c r="J72" s="27" t="e">
        <f t="shared" si="62"/>
        <v>#DIV/0!</v>
      </c>
      <c r="K72" s="38">
        <f t="shared" si="54"/>
        <v>0</v>
      </c>
      <c r="L72" s="25" t="e">
        <f t="shared" si="63"/>
        <v>#DIV/0!</v>
      </c>
      <c r="M72" s="38">
        <f t="shared" si="56"/>
        <v>0</v>
      </c>
      <c r="N72" s="25" t="e">
        <f t="shared" si="64"/>
        <v>#DIV/0!</v>
      </c>
    </row>
    <row r="73" spans="1:14" ht="18.75" customHeight="1" x14ac:dyDescent="0.35">
      <c r="A73" s="8" t="s">
        <v>4</v>
      </c>
      <c r="B73" s="121" t="s">
        <v>5</v>
      </c>
      <c r="C73" s="122"/>
      <c r="D73" s="12"/>
      <c r="E73" s="9"/>
      <c r="F73" s="51" t="e">
        <f t="shared" si="59"/>
        <v>#DIV/0!</v>
      </c>
      <c r="G73" s="9"/>
      <c r="H73" s="51" t="e">
        <f t="shared" si="1"/>
        <v>#DIV/0!</v>
      </c>
      <c r="I73" s="10"/>
      <c r="J73" s="27" t="e">
        <f t="shared" si="62"/>
        <v>#DIV/0!</v>
      </c>
      <c r="K73" s="38">
        <f t="shared" si="54"/>
        <v>0</v>
      </c>
      <c r="L73" s="25" t="e">
        <f t="shared" si="63"/>
        <v>#DIV/0!</v>
      </c>
      <c r="M73" s="38">
        <f t="shared" si="56"/>
        <v>0</v>
      </c>
      <c r="N73" s="25" t="e">
        <f t="shared" si="64"/>
        <v>#DIV/0!</v>
      </c>
    </row>
    <row r="74" spans="1:14" ht="18.75" customHeight="1" x14ac:dyDescent="0.35">
      <c r="A74" s="8" t="s">
        <v>30</v>
      </c>
      <c r="B74" s="121" t="s">
        <v>5</v>
      </c>
      <c r="C74" s="122"/>
      <c r="D74" s="12"/>
      <c r="E74" s="9"/>
      <c r="F74" s="51" t="e">
        <f t="shared" si="59"/>
        <v>#DIV/0!</v>
      </c>
      <c r="G74" s="9"/>
      <c r="H74" s="51" t="e">
        <f t="shared" si="1"/>
        <v>#DIV/0!</v>
      </c>
      <c r="I74" s="10"/>
      <c r="J74" s="27" t="e">
        <f t="shared" si="62"/>
        <v>#DIV/0!</v>
      </c>
      <c r="K74" s="38">
        <f t="shared" si="54"/>
        <v>0</v>
      </c>
      <c r="L74" s="25" t="e">
        <f t="shared" si="63"/>
        <v>#DIV/0!</v>
      </c>
      <c r="M74" s="38">
        <f t="shared" si="56"/>
        <v>0</v>
      </c>
      <c r="N74" s="25" t="e">
        <f t="shared" si="64"/>
        <v>#DIV/0!</v>
      </c>
    </row>
    <row r="75" spans="1:14" s="7" customFormat="1" ht="18.75" customHeight="1" x14ac:dyDescent="0.35">
      <c r="A75" s="139" t="s">
        <v>50</v>
      </c>
      <c r="B75" s="140"/>
      <c r="C75" s="141"/>
      <c r="D75" s="13">
        <f>SUM(D76:D76)</f>
        <v>0</v>
      </c>
      <c r="E75" s="49">
        <f>SUM(E76:E76)</f>
        <v>0</v>
      </c>
      <c r="F75" s="50" t="e">
        <f t="shared" si="59"/>
        <v>#DIV/0!</v>
      </c>
      <c r="G75" s="49">
        <f>SUM(G76:G76)</f>
        <v>0</v>
      </c>
      <c r="H75" s="50" t="e">
        <f t="shared" si="1"/>
        <v>#DIV/0!</v>
      </c>
      <c r="I75" s="14">
        <f>SUM(I76:I76)</f>
        <v>0</v>
      </c>
      <c r="J75" s="15" t="e">
        <f t="shared" si="62"/>
        <v>#DIV/0!</v>
      </c>
      <c r="K75" s="37">
        <f>SUM(K76:K76)</f>
        <v>0</v>
      </c>
      <c r="L75" s="24" t="e">
        <f t="shared" si="63"/>
        <v>#DIV/0!</v>
      </c>
      <c r="M75" s="37">
        <f>SUM(M76:M76)</f>
        <v>0</v>
      </c>
      <c r="N75" s="39" t="e">
        <f t="shared" si="64"/>
        <v>#DIV/0!</v>
      </c>
    </row>
    <row r="76" spans="1:14" ht="18.75" customHeight="1" x14ac:dyDescent="0.35">
      <c r="A76" s="8" t="s">
        <v>30</v>
      </c>
      <c r="B76" s="121" t="s">
        <v>5</v>
      </c>
      <c r="C76" s="122"/>
      <c r="D76" s="12"/>
      <c r="E76" s="9"/>
      <c r="F76" s="51" t="e">
        <f t="shared" si="59"/>
        <v>#DIV/0!</v>
      </c>
      <c r="G76" s="9"/>
      <c r="H76" s="51" t="e">
        <f t="shared" si="1"/>
        <v>#DIV/0!</v>
      </c>
      <c r="I76" s="10"/>
      <c r="J76" s="27" t="e">
        <f t="shared" si="62"/>
        <v>#DIV/0!</v>
      </c>
      <c r="K76" s="38">
        <f t="shared" ref="K76" si="65">E76+G76+I76</f>
        <v>0</v>
      </c>
      <c r="L76" s="25" t="e">
        <f t="shared" si="63"/>
        <v>#DIV/0!</v>
      </c>
      <c r="M76" s="38">
        <f t="shared" ref="M76" si="66">E76+G76</f>
        <v>0</v>
      </c>
      <c r="N76" s="25" t="e">
        <f t="shared" si="64"/>
        <v>#DIV/0!</v>
      </c>
    </row>
    <row r="77" spans="1:14" s="7" customFormat="1" ht="18.75" customHeight="1" x14ac:dyDescent="0.35">
      <c r="A77" s="139" t="s">
        <v>51</v>
      </c>
      <c r="B77" s="140"/>
      <c r="C77" s="141"/>
      <c r="D77" s="13">
        <f t="shared" ref="D77:E77" si="67">SUM(D78:D84)</f>
        <v>0</v>
      </c>
      <c r="E77" s="49">
        <f t="shared" si="67"/>
        <v>0</v>
      </c>
      <c r="F77" s="50" t="e">
        <f t="shared" si="59"/>
        <v>#DIV/0!</v>
      </c>
      <c r="G77" s="99">
        <f t="shared" ref="G77" si="68">SUM(G78:G84)</f>
        <v>0</v>
      </c>
      <c r="H77" s="100" t="e">
        <f t="shared" si="1"/>
        <v>#DIV/0!</v>
      </c>
      <c r="I77" s="14">
        <f t="shared" ref="I77" si="69">SUM(I78:I84)</f>
        <v>0</v>
      </c>
      <c r="J77" s="15" t="e">
        <f t="shared" si="62"/>
        <v>#DIV/0!</v>
      </c>
      <c r="K77" s="37">
        <f t="shared" ref="K77" si="70">SUM(K78:K84)</f>
        <v>0</v>
      </c>
      <c r="L77" s="24" t="e">
        <f t="shared" si="63"/>
        <v>#DIV/0!</v>
      </c>
      <c r="M77" s="37">
        <f t="shared" ref="M77" si="71">SUM(M78:M84)</f>
        <v>0</v>
      </c>
      <c r="N77" s="39" t="e">
        <f t="shared" si="64"/>
        <v>#DIV/0!</v>
      </c>
    </row>
    <row r="78" spans="1:14" ht="18.75" customHeight="1" x14ac:dyDescent="0.35">
      <c r="A78" s="8" t="s">
        <v>15</v>
      </c>
      <c r="B78" s="121" t="s">
        <v>101</v>
      </c>
      <c r="C78" s="122"/>
      <c r="D78" s="12"/>
      <c r="E78" s="9"/>
      <c r="F78" s="51" t="e">
        <f t="shared" si="59"/>
        <v>#DIV/0!</v>
      </c>
      <c r="G78" s="101"/>
      <c r="H78" s="102" t="e">
        <f t="shared" ref="H78:H103" si="72">G78/$K78</f>
        <v>#DIV/0!</v>
      </c>
      <c r="I78" s="10"/>
      <c r="J78" s="27" t="e">
        <f t="shared" si="62"/>
        <v>#DIV/0!</v>
      </c>
      <c r="K78" s="38">
        <f t="shared" ref="K78:K84" si="73">E78+G78+I78</f>
        <v>0</v>
      </c>
      <c r="L78" s="25" t="e">
        <f t="shared" si="63"/>
        <v>#DIV/0!</v>
      </c>
      <c r="M78" s="38">
        <f t="shared" ref="M78:M84" si="74">E78+G78</f>
        <v>0</v>
      </c>
      <c r="N78" s="25" t="e">
        <f t="shared" si="64"/>
        <v>#DIV/0!</v>
      </c>
    </row>
    <row r="79" spans="1:14" ht="18.75" customHeight="1" x14ac:dyDescent="0.35">
      <c r="A79" s="8"/>
      <c r="B79" s="121" t="s">
        <v>76</v>
      </c>
      <c r="C79" s="122"/>
      <c r="D79" s="12"/>
      <c r="E79" s="9"/>
      <c r="F79" s="51" t="e">
        <f t="shared" si="59"/>
        <v>#DIV/0!</v>
      </c>
      <c r="G79" s="101"/>
      <c r="H79" s="102" t="e">
        <f t="shared" si="72"/>
        <v>#DIV/0!</v>
      </c>
      <c r="I79" s="10"/>
      <c r="J79" s="27" t="e">
        <f t="shared" si="62"/>
        <v>#DIV/0!</v>
      </c>
      <c r="K79" s="38">
        <f t="shared" si="73"/>
        <v>0</v>
      </c>
      <c r="L79" s="25" t="e">
        <f t="shared" si="63"/>
        <v>#DIV/0!</v>
      </c>
      <c r="M79" s="38">
        <f t="shared" si="74"/>
        <v>0</v>
      </c>
      <c r="N79" s="25" t="e">
        <f t="shared" si="64"/>
        <v>#DIV/0!</v>
      </c>
    </row>
    <row r="80" spans="1:14" ht="18.75" customHeight="1" x14ac:dyDescent="0.35">
      <c r="A80" s="8" t="s">
        <v>27</v>
      </c>
      <c r="B80" s="121" t="s">
        <v>5</v>
      </c>
      <c r="C80" s="122"/>
      <c r="D80" s="12"/>
      <c r="E80" s="9"/>
      <c r="F80" s="51" t="e">
        <f t="shared" si="59"/>
        <v>#DIV/0!</v>
      </c>
      <c r="G80" s="101"/>
      <c r="H80" s="102" t="e">
        <f t="shared" si="72"/>
        <v>#DIV/0!</v>
      </c>
      <c r="I80" s="10"/>
      <c r="J80" s="27" t="e">
        <f t="shared" si="62"/>
        <v>#DIV/0!</v>
      </c>
      <c r="K80" s="38">
        <f t="shared" si="73"/>
        <v>0</v>
      </c>
      <c r="L80" s="25" t="e">
        <f t="shared" si="63"/>
        <v>#DIV/0!</v>
      </c>
      <c r="M80" s="38">
        <f t="shared" si="74"/>
        <v>0</v>
      </c>
      <c r="N80" s="25" t="e">
        <f t="shared" si="64"/>
        <v>#DIV/0!</v>
      </c>
    </row>
    <row r="81" spans="1:14" ht="18.75" customHeight="1" x14ac:dyDescent="0.35">
      <c r="A81" s="8" t="s">
        <v>28</v>
      </c>
      <c r="B81" s="121" t="s">
        <v>5</v>
      </c>
      <c r="C81" s="122"/>
      <c r="D81" s="12"/>
      <c r="E81" s="9"/>
      <c r="F81" s="51" t="e">
        <f t="shared" si="59"/>
        <v>#DIV/0!</v>
      </c>
      <c r="G81" s="101"/>
      <c r="H81" s="102" t="e">
        <f t="shared" si="72"/>
        <v>#DIV/0!</v>
      </c>
      <c r="I81" s="10"/>
      <c r="J81" s="27" t="e">
        <f t="shared" si="62"/>
        <v>#DIV/0!</v>
      </c>
      <c r="K81" s="38">
        <f t="shared" si="73"/>
        <v>0</v>
      </c>
      <c r="L81" s="25" t="e">
        <f t="shared" si="63"/>
        <v>#DIV/0!</v>
      </c>
      <c r="M81" s="38">
        <f t="shared" si="74"/>
        <v>0</v>
      </c>
      <c r="N81" s="25" t="e">
        <f t="shared" si="64"/>
        <v>#DIV/0!</v>
      </c>
    </row>
    <row r="82" spans="1:14" ht="18.75" customHeight="1" x14ac:dyDescent="0.35">
      <c r="A82" s="8" t="s">
        <v>29</v>
      </c>
      <c r="B82" s="121" t="s">
        <v>5</v>
      </c>
      <c r="C82" s="122"/>
      <c r="D82" s="12"/>
      <c r="E82" s="9"/>
      <c r="F82" s="51" t="e">
        <f t="shared" si="59"/>
        <v>#DIV/0!</v>
      </c>
      <c r="G82" s="101"/>
      <c r="H82" s="102" t="e">
        <f t="shared" si="72"/>
        <v>#DIV/0!</v>
      </c>
      <c r="I82" s="10"/>
      <c r="J82" s="27" t="e">
        <f t="shared" si="62"/>
        <v>#DIV/0!</v>
      </c>
      <c r="K82" s="38">
        <f t="shared" si="73"/>
        <v>0</v>
      </c>
      <c r="L82" s="25" t="e">
        <f t="shared" si="63"/>
        <v>#DIV/0!</v>
      </c>
      <c r="M82" s="38">
        <f t="shared" si="74"/>
        <v>0</v>
      </c>
      <c r="N82" s="25" t="e">
        <f t="shared" si="64"/>
        <v>#DIV/0!</v>
      </c>
    </row>
    <row r="83" spans="1:14" ht="18.75" customHeight="1" x14ac:dyDescent="0.35">
      <c r="A83" s="8" t="s">
        <v>4</v>
      </c>
      <c r="B83" s="121" t="s">
        <v>5</v>
      </c>
      <c r="C83" s="122"/>
      <c r="D83" s="12"/>
      <c r="E83" s="9"/>
      <c r="F83" s="51" t="e">
        <f t="shared" si="59"/>
        <v>#DIV/0!</v>
      </c>
      <c r="G83" s="101"/>
      <c r="H83" s="102" t="e">
        <f t="shared" si="72"/>
        <v>#DIV/0!</v>
      </c>
      <c r="I83" s="10"/>
      <c r="J83" s="27" t="e">
        <f t="shared" si="62"/>
        <v>#DIV/0!</v>
      </c>
      <c r="K83" s="38">
        <f t="shared" si="73"/>
        <v>0</v>
      </c>
      <c r="L83" s="25" t="e">
        <f t="shared" si="63"/>
        <v>#DIV/0!</v>
      </c>
      <c r="M83" s="38">
        <f t="shared" si="74"/>
        <v>0</v>
      </c>
      <c r="N83" s="25" t="e">
        <f t="shared" si="64"/>
        <v>#DIV/0!</v>
      </c>
    </row>
    <row r="84" spans="1:14" ht="18.75" customHeight="1" x14ac:dyDescent="0.35">
      <c r="A84" s="8" t="s">
        <v>30</v>
      </c>
      <c r="B84" s="121" t="s">
        <v>5</v>
      </c>
      <c r="C84" s="122"/>
      <c r="D84" s="12"/>
      <c r="E84" s="9"/>
      <c r="F84" s="51" t="e">
        <f t="shared" si="59"/>
        <v>#DIV/0!</v>
      </c>
      <c r="G84" s="101"/>
      <c r="H84" s="102" t="e">
        <f t="shared" si="72"/>
        <v>#DIV/0!</v>
      </c>
      <c r="I84" s="10"/>
      <c r="J84" s="27" t="e">
        <f t="shared" si="62"/>
        <v>#DIV/0!</v>
      </c>
      <c r="K84" s="38">
        <f t="shared" si="73"/>
        <v>0</v>
      </c>
      <c r="L84" s="25" t="e">
        <f t="shared" si="63"/>
        <v>#DIV/0!</v>
      </c>
      <c r="M84" s="38">
        <f t="shared" si="74"/>
        <v>0</v>
      </c>
      <c r="N84" s="25" t="e">
        <f t="shared" si="64"/>
        <v>#DIV/0!</v>
      </c>
    </row>
    <row r="85" spans="1:14" s="7" customFormat="1" ht="18.75" customHeight="1" x14ac:dyDescent="0.35">
      <c r="A85" s="139" t="s">
        <v>52</v>
      </c>
      <c r="B85" s="140"/>
      <c r="C85" s="141"/>
      <c r="D85" s="13">
        <f t="shared" ref="D85:E85" si="75">SUM(D86:D92)</f>
        <v>0</v>
      </c>
      <c r="E85" s="49">
        <f t="shared" si="75"/>
        <v>0</v>
      </c>
      <c r="F85" s="50" t="e">
        <f t="shared" si="59"/>
        <v>#DIV/0!</v>
      </c>
      <c r="G85" s="49">
        <f t="shared" ref="G85" si="76">SUM(G86:G92)</f>
        <v>0</v>
      </c>
      <c r="H85" s="50" t="e">
        <f t="shared" si="72"/>
        <v>#DIV/0!</v>
      </c>
      <c r="I85" s="14">
        <f t="shared" ref="I85" si="77">SUM(I86:I92)</f>
        <v>0</v>
      </c>
      <c r="J85" s="15" t="e">
        <f t="shared" si="62"/>
        <v>#DIV/0!</v>
      </c>
      <c r="K85" s="37">
        <f t="shared" ref="K85" si="78">SUM(K86:K92)</f>
        <v>0</v>
      </c>
      <c r="L85" s="24" t="e">
        <f t="shared" si="63"/>
        <v>#DIV/0!</v>
      </c>
      <c r="M85" s="37">
        <f t="shared" ref="M85" si="79">SUM(M86:M92)</f>
        <v>0</v>
      </c>
      <c r="N85" s="39" t="e">
        <f t="shared" si="64"/>
        <v>#DIV/0!</v>
      </c>
    </row>
    <row r="86" spans="1:14" ht="18.75" customHeight="1" x14ac:dyDescent="0.35">
      <c r="A86" s="8" t="s">
        <v>15</v>
      </c>
      <c r="B86" s="121" t="s">
        <v>101</v>
      </c>
      <c r="C86" s="122"/>
      <c r="D86" s="12"/>
      <c r="E86" s="9"/>
      <c r="F86" s="51" t="e">
        <f t="shared" si="59"/>
        <v>#DIV/0!</v>
      </c>
      <c r="G86" s="9"/>
      <c r="H86" s="51" t="e">
        <f t="shared" si="72"/>
        <v>#DIV/0!</v>
      </c>
      <c r="I86" s="10"/>
      <c r="J86" s="27" t="e">
        <f t="shared" si="62"/>
        <v>#DIV/0!</v>
      </c>
      <c r="K86" s="38">
        <f t="shared" ref="K86:K92" si="80">E86+G86+I86</f>
        <v>0</v>
      </c>
      <c r="L86" s="25" t="e">
        <f t="shared" si="63"/>
        <v>#DIV/0!</v>
      </c>
      <c r="M86" s="38">
        <f t="shared" ref="M86:M92" si="81">E86+G86</f>
        <v>0</v>
      </c>
      <c r="N86" s="25" t="e">
        <f t="shared" si="64"/>
        <v>#DIV/0!</v>
      </c>
    </row>
    <row r="87" spans="1:14" ht="18.75" customHeight="1" x14ac:dyDescent="0.35">
      <c r="A87" s="8"/>
      <c r="B87" s="121" t="s">
        <v>76</v>
      </c>
      <c r="C87" s="122"/>
      <c r="D87" s="12"/>
      <c r="E87" s="9"/>
      <c r="F87" s="51" t="e">
        <f t="shared" si="59"/>
        <v>#DIV/0!</v>
      </c>
      <c r="G87" s="9"/>
      <c r="H87" s="51" t="e">
        <f t="shared" si="72"/>
        <v>#DIV/0!</v>
      </c>
      <c r="I87" s="10"/>
      <c r="J87" s="27" t="e">
        <f t="shared" si="62"/>
        <v>#DIV/0!</v>
      </c>
      <c r="K87" s="38">
        <f t="shared" si="80"/>
        <v>0</v>
      </c>
      <c r="L87" s="25" t="e">
        <f t="shared" si="63"/>
        <v>#DIV/0!</v>
      </c>
      <c r="M87" s="38">
        <f t="shared" si="81"/>
        <v>0</v>
      </c>
      <c r="N87" s="25" t="e">
        <f t="shared" si="64"/>
        <v>#DIV/0!</v>
      </c>
    </row>
    <row r="88" spans="1:14" ht="18.75" customHeight="1" x14ac:dyDescent="0.35">
      <c r="A88" s="8" t="s">
        <v>27</v>
      </c>
      <c r="B88" s="121" t="s">
        <v>5</v>
      </c>
      <c r="C88" s="122"/>
      <c r="D88" s="12"/>
      <c r="E88" s="9"/>
      <c r="F88" s="51" t="e">
        <f t="shared" si="59"/>
        <v>#DIV/0!</v>
      </c>
      <c r="G88" s="9"/>
      <c r="H88" s="51" t="e">
        <f t="shared" si="72"/>
        <v>#DIV/0!</v>
      </c>
      <c r="I88" s="10"/>
      <c r="J88" s="27" t="e">
        <f t="shared" si="62"/>
        <v>#DIV/0!</v>
      </c>
      <c r="K88" s="38">
        <f t="shared" si="80"/>
        <v>0</v>
      </c>
      <c r="L88" s="25" t="e">
        <f t="shared" si="63"/>
        <v>#DIV/0!</v>
      </c>
      <c r="M88" s="38">
        <f t="shared" si="81"/>
        <v>0</v>
      </c>
      <c r="N88" s="25" t="e">
        <f t="shared" si="64"/>
        <v>#DIV/0!</v>
      </c>
    </row>
    <row r="89" spans="1:14" ht="18.75" customHeight="1" x14ac:dyDescent="0.35">
      <c r="A89" s="8" t="s">
        <v>28</v>
      </c>
      <c r="B89" s="121" t="s">
        <v>5</v>
      </c>
      <c r="C89" s="122"/>
      <c r="D89" s="12"/>
      <c r="E89" s="9"/>
      <c r="F89" s="51" t="e">
        <f t="shared" si="59"/>
        <v>#DIV/0!</v>
      </c>
      <c r="G89" s="9"/>
      <c r="H89" s="51" t="e">
        <f t="shared" si="72"/>
        <v>#DIV/0!</v>
      </c>
      <c r="I89" s="10"/>
      <c r="J89" s="27" t="e">
        <f t="shared" si="62"/>
        <v>#DIV/0!</v>
      </c>
      <c r="K89" s="38">
        <f t="shared" si="80"/>
        <v>0</v>
      </c>
      <c r="L89" s="25" t="e">
        <f t="shared" si="63"/>
        <v>#DIV/0!</v>
      </c>
      <c r="M89" s="38">
        <f t="shared" si="81"/>
        <v>0</v>
      </c>
      <c r="N89" s="25" t="e">
        <f t="shared" si="64"/>
        <v>#DIV/0!</v>
      </c>
    </row>
    <row r="90" spans="1:14" ht="18.75" customHeight="1" x14ac:dyDescent="0.35">
      <c r="A90" s="8" t="s">
        <v>29</v>
      </c>
      <c r="B90" s="121" t="s">
        <v>5</v>
      </c>
      <c r="C90" s="122"/>
      <c r="D90" s="12"/>
      <c r="E90" s="9"/>
      <c r="F90" s="51" t="e">
        <f t="shared" si="59"/>
        <v>#DIV/0!</v>
      </c>
      <c r="G90" s="9"/>
      <c r="H90" s="51" t="e">
        <f t="shared" si="72"/>
        <v>#DIV/0!</v>
      </c>
      <c r="I90" s="10"/>
      <c r="J90" s="27" t="e">
        <f t="shared" si="62"/>
        <v>#DIV/0!</v>
      </c>
      <c r="K90" s="38">
        <f t="shared" si="80"/>
        <v>0</v>
      </c>
      <c r="L90" s="25" t="e">
        <f t="shared" si="63"/>
        <v>#DIV/0!</v>
      </c>
      <c r="M90" s="38">
        <f t="shared" si="81"/>
        <v>0</v>
      </c>
      <c r="N90" s="25" t="e">
        <f t="shared" si="64"/>
        <v>#DIV/0!</v>
      </c>
    </row>
    <row r="91" spans="1:14" ht="18.75" customHeight="1" x14ac:dyDescent="0.35">
      <c r="A91" s="8" t="s">
        <v>4</v>
      </c>
      <c r="B91" s="121" t="s">
        <v>5</v>
      </c>
      <c r="C91" s="122"/>
      <c r="D91" s="12"/>
      <c r="E91" s="9"/>
      <c r="F91" s="51" t="e">
        <f t="shared" si="59"/>
        <v>#DIV/0!</v>
      </c>
      <c r="G91" s="9"/>
      <c r="H91" s="51" t="e">
        <f t="shared" si="72"/>
        <v>#DIV/0!</v>
      </c>
      <c r="I91" s="10"/>
      <c r="J91" s="27" t="e">
        <f t="shared" si="62"/>
        <v>#DIV/0!</v>
      </c>
      <c r="K91" s="38">
        <f t="shared" si="80"/>
        <v>0</v>
      </c>
      <c r="L91" s="25" t="e">
        <f t="shared" si="63"/>
        <v>#DIV/0!</v>
      </c>
      <c r="M91" s="38">
        <f t="shared" si="81"/>
        <v>0</v>
      </c>
      <c r="N91" s="25" t="e">
        <f t="shared" si="64"/>
        <v>#DIV/0!</v>
      </c>
    </row>
    <row r="92" spans="1:14" ht="18.75" customHeight="1" x14ac:dyDescent="0.35">
      <c r="A92" s="8" t="s">
        <v>30</v>
      </c>
      <c r="B92" s="121" t="s">
        <v>5</v>
      </c>
      <c r="C92" s="122"/>
      <c r="D92" s="12"/>
      <c r="E92" s="9"/>
      <c r="F92" s="51" t="e">
        <f t="shared" si="59"/>
        <v>#DIV/0!</v>
      </c>
      <c r="G92" s="9"/>
      <c r="H92" s="51" t="e">
        <f t="shared" si="72"/>
        <v>#DIV/0!</v>
      </c>
      <c r="I92" s="10"/>
      <c r="J92" s="27" t="e">
        <f t="shared" si="62"/>
        <v>#DIV/0!</v>
      </c>
      <c r="K92" s="38">
        <f t="shared" si="80"/>
        <v>0</v>
      </c>
      <c r="L92" s="25" t="e">
        <f t="shared" si="63"/>
        <v>#DIV/0!</v>
      </c>
      <c r="M92" s="38">
        <f t="shared" si="81"/>
        <v>0</v>
      </c>
      <c r="N92" s="25" t="e">
        <f t="shared" si="64"/>
        <v>#DIV/0!</v>
      </c>
    </row>
    <row r="93" spans="1:14" s="7" customFormat="1" ht="18.75" customHeight="1" x14ac:dyDescent="0.35">
      <c r="A93" s="139" t="s">
        <v>113</v>
      </c>
      <c r="B93" s="140"/>
      <c r="C93" s="141"/>
      <c r="D93" s="13">
        <f>SUM(D94:D94)</f>
        <v>0</v>
      </c>
      <c r="E93" s="49">
        <f>SUM(E94:E94)</f>
        <v>0</v>
      </c>
      <c r="F93" s="50" t="e">
        <f t="shared" ref="F93:F94" si="82">E93/$K93</f>
        <v>#DIV/0!</v>
      </c>
      <c r="G93" s="49">
        <f>SUM(G94:G94)</f>
        <v>0</v>
      </c>
      <c r="H93" s="50" t="e">
        <f t="shared" ref="H93:H94" si="83">G93/$K93</f>
        <v>#DIV/0!</v>
      </c>
      <c r="I93" s="14">
        <f>SUM(I94:I94)</f>
        <v>0</v>
      </c>
      <c r="J93" s="15" t="e">
        <f t="shared" ref="J93:J94" si="84">I93/$K93</f>
        <v>#DIV/0!</v>
      </c>
      <c r="K93" s="37">
        <f>SUM(K94:K94)</f>
        <v>0</v>
      </c>
      <c r="L93" s="24" t="e">
        <f t="shared" ref="L93:L94" si="85">K93/$D93</f>
        <v>#DIV/0!</v>
      </c>
      <c r="M93" s="37">
        <f>SUM(M94:M94)</f>
        <v>0</v>
      </c>
      <c r="N93" s="39" t="e">
        <f t="shared" ref="N93:N94" si="86">M93/$K93</f>
        <v>#DIV/0!</v>
      </c>
    </row>
    <row r="94" spans="1:14" ht="18.75" customHeight="1" x14ac:dyDescent="0.35">
      <c r="A94" s="8" t="s">
        <v>30</v>
      </c>
      <c r="B94" s="121" t="s">
        <v>5</v>
      </c>
      <c r="C94" s="122"/>
      <c r="D94" s="12"/>
      <c r="E94" s="104"/>
      <c r="F94" s="51" t="e">
        <f t="shared" si="82"/>
        <v>#DIV/0!</v>
      </c>
      <c r="G94" s="9"/>
      <c r="H94" s="51" t="e">
        <f t="shared" si="83"/>
        <v>#DIV/0!</v>
      </c>
      <c r="I94" s="10"/>
      <c r="J94" s="27" t="e">
        <f t="shared" si="84"/>
        <v>#DIV/0!</v>
      </c>
      <c r="K94" s="38">
        <f t="shared" ref="K94" si="87">E94+G94+I94</f>
        <v>0</v>
      </c>
      <c r="L94" s="25" t="e">
        <f t="shared" si="85"/>
        <v>#DIV/0!</v>
      </c>
      <c r="M94" s="38">
        <f t="shared" ref="M94" si="88">E94+G94</f>
        <v>0</v>
      </c>
      <c r="N94" s="25" t="e">
        <f t="shared" si="86"/>
        <v>#DIV/0!</v>
      </c>
    </row>
    <row r="95" spans="1:14" s="7" customFormat="1" ht="18.75" customHeight="1" x14ac:dyDescent="0.35">
      <c r="A95" s="139" t="s">
        <v>107</v>
      </c>
      <c r="B95" s="140"/>
      <c r="C95" s="141"/>
      <c r="D95" s="13">
        <f t="shared" ref="D95:E95" si="89">SUM(D96:D102)</f>
        <v>0</v>
      </c>
      <c r="E95" s="49">
        <f t="shared" si="89"/>
        <v>0</v>
      </c>
      <c r="F95" s="50" t="e">
        <f t="shared" si="59"/>
        <v>#DIV/0!</v>
      </c>
      <c r="G95" s="49">
        <f t="shared" ref="G95" si="90">SUM(G96:G102)</f>
        <v>0</v>
      </c>
      <c r="H95" s="50" t="e">
        <f t="shared" si="72"/>
        <v>#DIV/0!</v>
      </c>
      <c r="I95" s="14">
        <f t="shared" ref="I95" si="91">SUM(I96:I102)</f>
        <v>0</v>
      </c>
      <c r="J95" s="15" t="e">
        <f t="shared" si="62"/>
        <v>#DIV/0!</v>
      </c>
      <c r="K95" s="37">
        <f t="shared" ref="K95" si="92">SUM(K96:K102)</f>
        <v>0</v>
      </c>
      <c r="L95" s="24" t="e">
        <f t="shared" si="63"/>
        <v>#DIV/0!</v>
      </c>
      <c r="M95" s="37">
        <f t="shared" ref="M95" si="93">SUM(M96:M102)</f>
        <v>0</v>
      </c>
      <c r="N95" s="39" t="e">
        <f t="shared" si="64"/>
        <v>#DIV/0!</v>
      </c>
    </row>
    <row r="96" spans="1:14" ht="18.75" customHeight="1" x14ac:dyDescent="0.35">
      <c r="A96" s="8" t="s">
        <v>15</v>
      </c>
      <c r="B96" s="121" t="s">
        <v>101</v>
      </c>
      <c r="C96" s="122"/>
      <c r="D96" s="12"/>
      <c r="E96" s="9"/>
      <c r="F96" s="51" t="e">
        <f t="shared" si="59"/>
        <v>#DIV/0!</v>
      </c>
      <c r="G96" s="9"/>
      <c r="H96" s="51" t="e">
        <f t="shared" si="72"/>
        <v>#DIV/0!</v>
      </c>
      <c r="I96" s="10"/>
      <c r="J96" s="27" t="e">
        <f t="shared" si="62"/>
        <v>#DIV/0!</v>
      </c>
      <c r="K96" s="38">
        <f t="shared" ref="K96:K102" si="94">E96+G96+I96</f>
        <v>0</v>
      </c>
      <c r="L96" s="25" t="e">
        <f t="shared" si="63"/>
        <v>#DIV/0!</v>
      </c>
      <c r="M96" s="38">
        <f t="shared" ref="M96:M102" si="95">E96+G96</f>
        <v>0</v>
      </c>
      <c r="N96" s="25" t="e">
        <f t="shared" si="64"/>
        <v>#DIV/0!</v>
      </c>
    </row>
    <row r="97" spans="1:14" ht="18.75" customHeight="1" x14ac:dyDescent="0.35">
      <c r="A97" s="8"/>
      <c r="B97" s="121" t="s">
        <v>76</v>
      </c>
      <c r="C97" s="122"/>
      <c r="D97" s="12"/>
      <c r="E97" s="9"/>
      <c r="F97" s="51" t="e">
        <f t="shared" si="59"/>
        <v>#DIV/0!</v>
      </c>
      <c r="G97" s="9"/>
      <c r="H97" s="51" t="e">
        <f t="shared" si="72"/>
        <v>#DIV/0!</v>
      </c>
      <c r="I97" s="10"/>
      <c r="J97" s="27" t="e">
        <f t="shared" si="62"/>
        <v>#DIV/0!</v>
      </c>
      <c r="K97" s="38">
        <f t="shared" si="94"/>
        <v>0</v>
      </c>
      <c r="L97" s="25" t="e">
        <f t="shared" si="63"/>
        <v>#DIV/0!</v>
      </c>
      <c r="M97" s="38">
        <f t="shared" si="95"/>
        <v>0</v>
      </c>
      <c r="N97" s="25" t="e">
        <f t="shared" si="64"/>
        <v>#DIV/0!</v>
      </c>
    </row>
    <row r="98" spans="1:14" ht="18.75" customHeight="1" x14ac:dyDescent="0.35">
      <c r="A98" s="8" t="s">
        <v>27</v>
      </c>
      <c r="B98" s="121" t="s">
        <v>5</v>
      </c>
      <c r="C98" s="122"/>
      <c r="D98" s="12"/>
      <c r="E98" s="9"/>
      <c r="F98" s="51" t="e">
        <f t="shared" si="59"/>
        <v>#DIV/0!</v>
      </c>
      <c r="G98" s="9"/>
      <c r="H98" s="51" t="e">
        <f t="shared" si="72"/>
        <v>#DIV/0!</v>
      </c>
      <c r="I98" s="10"/>
      <c r="J98" s="27" t="e">
        <f t="shared" si="62"/>
        <v>#DIV/0!</v>
      </c>
      <c r="K98" s="38">
        <f t="shared" si="94"/>
        <v>0</v>
      </c>
      <c r="L98" s="25" t="e">
        <f t="shared" si="63"/>
        <v>#DIV/0!</v>
      </c>
      <c r="M98" s="38">
        <f t="shared" si="95"/>
        <v>0</v>
      </c>
      <c r="N98" s="25" t="e">
        <f t="shared" si="64"/>
        <v>#DIV/0!</v>
      </c>
    </row>
    <row r="99" spans="1:14" ht="18.75" customHeight="1" x14ac:dyDescent="0.35">
      <c r="A99" s="8" t="s">
        <v>28</v>
      </c>
      <c r="B99" s="121" t="s">
        <v>5</v>
      </c>
      <c r="C99" s="122"/>
      <c r="D99" s="12"/>
      <c r="E99" s="9"/>
      <c r="F99" s="51" t="e">
        <f t="shared" si="59"/>
        <v>#DIV/0!</v>
      </c>
      <c r="G99" s="9"/>
      <c r="H99" s="51" t="e">
        <f t="shared" si="72"/>
        <v>#DIV/0!</v>
      </c>
      <c r="I99" s="10"/>
      <c r="J99" s="27" t="e">
        <f t="shared" si="62"/>
        <v>#DIV/0!</v>
      </c>
      <c r="K99" s="38">
        <f t="shared" si="94"/>
        <v>0</v>
      </c>
      <c r="L99" s="25" t="e">
        <f t="shared" si="63"/>
        <v>#DIV/0!</v>
      </c>
      <c r="M99" s="38">
        <f t="shared" si="95"/>
        <v>0</v>
      </c>
      <c r="N99" s="25" t="e">
        <f t="shared" si="64"/>
        <v>#DIV/0!</v>
      </c>
    </row>
    <row r="100" spans="1:14" ht="18.75" customHeight="1" x14ac:dyDescent="0.35">
      <c r="A100" s="8" t="s">
        <v>29</v>
      </c>
      <c r="B100" s="121" t="s">
        <v>5</v>
      </c>
      <c r="C100" s="122"/>
      <c r="D100" s="12"/>
      <c r="E100" s="9"/>
      <c r="F100" s="51" t="e">
        <f t="shared" si="59"/>
        <v>#DIV/0!</v>
      </c>
      <c r="G100" s="9"/>
      <c r="H100" s="51" t="e">
        <f t="shared" si="72"/>
        <v>#DIV/0!</v>
      </c>
      <c r="I100" s="10"/>
      <c r="J100" s="27" t="e">
        <f t="shared" si="62"/>
        <v>#DIV/0!</v>
      </c>
      <c r="K100" s="38">
        <f t="shared" si="94"/>
        <v>0</v>
      </c>
      <c r="L100" s="25" t="e">
        <f t="shared" si="63"/>
        <v>#DIV/0!</v>
      </c>
      <c r="M100" s="38">
        <f t="shared" si="95"/>
        <v>0</v>
      </c>
      <c r="N100" s="25" t="e">
        <f t="shared" si="64"/>
        <v>#DIV/0!</v>
      </c>
    </row>
    <row r="101" spans="1:14" ht="18.75" customHeight="1" x14ac:dyDescent="0.35">
      <c r="A101" s="8" t="s">
        <v>4</v>
      </c>
      <c r="B101" s="121" t="s">
        <v>5</v>
      </c>
      <c r="C101" s="122"/>
      <c r="D101" s="12"/>
      <c r="E101" s="9"/>
      <c r="F101" s="51" t="e">
        <f t="shared" si="59"/>
        <v>#DIV/0!</v>
      </c>
      <c r="G101" s="9"/>
      <c r="H101" s="51" t="e">
        <f t="shared" si="72"/>
        <v>#DIV/0!</v>
      </c>
      <c r="I101" s="10"/>
      <c r="J101" s="27" t="e">
        <f t="shared" si="62"/>
        <v>#DIV/0!</v>
      </c>
      <c r="K101" s="38">
        <f t="shared" si="94"/>
        <v>0</v>
      </c>
      <c r="L101" s="25" t="e">
        <f t="shared" si="63"/>
        <v>#DIV/0!</v>
      </c>
      <c r="M101" s="38">
        <f t="shared" si="95"/>
        <v>0</v>
      </c>
      <c r="N101" s="25" t="e">
        <f t="shared" si="64"/>
        <v>#DIV/0!</v>
      </c>
    </row>
    <row r="102" spans="1:14" ht="18.75" customHeight="1" x14ac:dyDescent="0.35">
      <c r="A102" s="8" t="s">
        <v>30</v>
      </c>
      <c r="B102" s="121" t="s">
        <v>5</v>
      </c>
      <c r="C102" s="122"/>
      <c r="D102" s="12"/>
      <c r="E102" s="9"/>
      <c r="F102" s="51" t="e">
        <f t="shared" si="59"/>
        <v>#DIV/0!</v>
      </c>
      <c r="G102" s="9"/>
      <c r="H102" s="51" t="e">
        <f t="shared" si="72"/>
        <v>#DIV/0!</v>
      </c>
      <c r="I102" s="10"/>
      <c r="J102" s="27" t="e">
        <f t="shared" si="62"/>
        <v>#DIV/0!</v>
      </c>
      <c r="K102" s="38">
        <f t="shared" si="94"/>
        <v>0</v>
      </c>
      <c r="L102" s="25" t="e">
        <f t="shared" si="63"/>
        <v>#DIV/0!</v>
      </c>
      <c r="M102" s="38">
        <f t="shared" si="95"/>
        <v>0</v>
      </c>
      <c r="N102" s="25" t="e">
        <f t="shared" si="64"/>
        <v>#DIV/0!</v>
      </c>
    </row>
    <row r="103" spans="1:14" ht="18.75" customHeight="1" thickBot="1" x14ac:dyDescent="0.4">
      <c r="A103" s="145" t="s">
        <v>6</v>
      </c>
      <c r="B103" s="146"/>
      <c r="C103" s="147"/>
      <c r="D103" s="11">
        <f>D12+D61+D75+D77+D85+D93+D95</f>
        <v>0</v>
      </c>
      <c r="E103" s="84">
        <f>E12+E61+E75+E77+E85+E93+E95</f>
        <v>0</v>
      </c>
      <c r="F103" s="85" t="e">
        <f t="shared" si="59"/>
        <v>#DIV/0!</v>
      </c>
      <c r="G103" s="97">
        <f>G12+G61+G75+G77+G85+G93+G95</f>
        <v>0</v>
      </c>
      <c r="H103" s="98" t="e">
        <f t="shared" si="72"/>
        <v>#DIV/0!</v>
      </c>
      <c r="I103" s="86">
        <f>I12+I61+I75+I77+I85+I93+I95</f>
        <v>0</v>
      </c>
      <c r="J103" s="87" t="e">
        <f t="shared" si="62"/>
        <v>#DIV/0!</v>
      </c>
      <c r="K103" s="88">
        <f>K12+K61+K75+K77+K85+K93+K95</f>
        <v>0</v>
      </c>
      <c r="L103" s="89" t="e">
        <f t="shared" si="63"/>
        <v>#DIV/0!</v>
      </c>
      <c r="M103" s="88">
        <f>M12+M61+M75+M77+M85+M93+M95</f>
        <v>0</v>
      </c>
      <c r="N103" s="89" t="e">
        <f t="shared" si="64"/>
        <v>#DIV/0!</v>
      </c>
    </row>
    <row r="104" spans="1:14" ht="48" customHeight="1" thickBot="1" x14ac:dyDescent="0.4">
      <c r="A104" s="129" t="s">
        <v>26</v>
      </c>
      <c r="B104" s="130"/>
      <c r="C104" s="130"/>
      <c r="D104" s="21" t="s">
        <v>8</v>
      </c>
      <c r="E104" s="42" t="s">
        <v>33</v>
      </c>
      <c r="F104" s="43" t="s">
        <v>34</v>
      </c>
      <c r="G104" s="95" t="s">
        <v>103</v>
      </c>
      <c r="H104" s="96" t="s">
        <v>104</v>
      </c>
      <c r="I104" s="16" t="s">
        <v>13</v>
      </c>
      <c r="J104" s="26" t="s">
        <v>14</v>
      </c>
      <c r="K104" s="34" t="s">
        <v>9</v>
      </c>
      <c r="L104" s="36" t="s">
        <v>10</v>
      </c>
      <c r="M104" s="41" t="s">
        <v>48</v>
      </c>
      <c r="N104" s="35" t="s">
        <v>49</v>
      </c>
    </row>
    <row r="105" spans="1:14" ht="18.75" customHeight="1" x14ac:dyDescent="0.35">
      <c r="A105" s="148" t="s">
        <v>77</v>
      </c>
      <c r="B105" s="149"/>
      <c r="C105" s="150"/>
      <c r="D105" s="13">
        <f>SUM(D106:D107)</f>
        <v>0</v>
      </c>
      <c r="E105" s="49">
        <f>SUM(E106:E107)</f>
        <v>0</v>
      </c>
      <c r="F105" s="50" t="e">
        <f t="shared" ref="F105:F138" si="96">E105/$K105</f>
        <v>#DIV/0!</v>
      </c>
      <c r="G105" s="49">
        <f>SUM(G106:G107)</f>
        <v>0</v>
      </c>
      <c r="H105" s="50" t="e">
        <f t="shared" ref="H105:H138" si="97">G105/$K105</f>
        <v>#DIV/0!</v>
      </c>
      <c r="I105" s="14">
        <f>SUM(I106:I107)</f>
        <v>0</v>
      </c>
      <c r="J105" s="15" t="e">
        <f t="shared" ref="J105:J127" si="98">I105/$K105</f>
        <v>#DIV/0!</v>
      </c>
      <c r="K105" s="37">
        <f>SUM(K106:K107)</f>
        <v>0</v>
      </c>
      <c r="L105" s="24" t="e">
        <f t="shared" ref="L105:L107" si="99">K105/$D105</f>
        <v>#DIV/0!</v>
      </c>
      <c r="M105" s="37">
        <f>SUM(M106:M107)</f>
        <v>0</v>
      </c>
      <c r="N105" s="39" t="e">
        <f t="shared" ref="N105:N107" si="100">M105/$K105</f>
        <v>#DIV/0!</v>
      </c>
    </row>
    <row r="106" spans="1:14" ht="18.75" customHeight="1" x14ac:dyDescent="0.35">
      <c r="A106" s="8" t="s">
        <v>15</v>
      </c>
      <c r="B106" s="121" t="s">
        <v>102</v>
      </c>
      <c r="C106" s="122"/>
      <c r="D106" s="12"/>
      <c r="E106" s="9"/>
      <c r="F106" s="51" t="e">
        <f t="shared" si="96"/>
        <v>#DIV/0!</v>
      </c>
      <c r="G106" s="9"/>
      <c r="H106" s="51" t="e">
        <f t="shared" si="97"/>
        <v>#DIV/0!</v>
      </c>
      <c r="I106" s="10"/>
      <c r="J106" s="27" t="e">
        <f t="shared" si="98"/>
        <v>#DIV/0!</v>
      </c>
      <c r="K106" s="38">
        <f t="shared" ref="K106:K107" si="101">E106+G106+I106</f>
        <v>0</v>
      </c>
      <c r="L106" s="25" t="e">
        <f t="shared" si="99"/>
        <v>#DIV/0!</v>
      </c>
      <c r="M106" s="38">
        <f t="shared" ref="M106:M107" si="102">E106+G106</f>
        <v>0</v>
      </c>
      <c r="N106" s="25" t="e">
        <f t="shared" si="100"/>
        <v>#DIV/0!</v>
      </c>
    </row>
    <row r="107" spans="1:14" ht="18.75" customHeight="1" x14ac:dyDescent="0.35">
      <c r="A107" s="8" t="s">
        <v>16</v>
      </c>
      <c r="B107" s="121" t="s">
        <v>102</v>
      </c>
      <c r="C107" s="122"/>
      <c r="D107" s="12"/>
      <c r="E107" s="9"/>
      <c r="F107" s="51" t="e">
        <f t="shared" si="96"/>
        <v>#DIV/0!</v>
      </c>
      <c r="G107" s="9"/>
      <c r="H107" s="51" t="e">
        <f t="shared" si="97"/>
        <v>#DIV/0!</v>
      </c>
      <c r="I107" s="10"/>
      <c r="J107" s="27" t="e">
        <f t="shared" si="98"/>
        <v>#DIV/0!</v>
      </c>
      <c r="K107" s="38">
        <f t="shared" si="101"/>
        <v>0</v>
      </c>
      <c r="L107" s="25" t="e">
        <f t="shared" si="99"/>
        <v>#DIV/0!</v>
      </c>
      <c r="M107" s="38">
        <f t="shared" si="102"/>
        <v>0</v>
      </c>
      <c r="N107" s="25" t="e">
        <f t="shared" si="100"/>
        <v>#DIV/0!</v>
      </c>
    </row>
    <row r="108" spans="1:14" ht="18.75" customHeight="1" x14ac:dyDescent="0.35">
      <c r="A108" s="142" t="s">
        <v>78</v>
      </c>
      <c r="B108" s="143"/>
      <c r="C108" s="144"/>
      <c r="D108" s="13">
        <f>SUM(D109:D110)</f>
        <v>0</v>
      </c>
      <c r="E108" s="49">
        <f>SUM(E109:E110)</f>
        <v>0</v>
      </c>
      <c r="F108" s="50" t="e">
        <f t="shared" si="96"/>
        <v>#DIV/0!</v>
      </c>
      <c r="G108" s="49">
        <f>SUM(G109:G110)</f>
        <v>0</v>
      </c>
      <c r="H108" s="50" t="e">
        <f t="shared" si="97"/>
        <v>#DIV/0!</v>
      </c>
      <c r="I108" s="14">
        <f>SUM(I109:I110)</f>
        <v>0</v>
      </c>
      <c r="J108" s="15" t="e">
        <f t="shared" si="98"/>
        <v>#DIV/0!</v>
      </c>
      <c r="K108" s="37">
        <f>SUM(K109:K110)</f>
        <v>0</v>
      </c>
      <c r="L108" s="24" t="e">
        <f t="shared" ref="L108:L127" si="103">K108/$D108</f>
        <v>#DIV/0!</v>
      </c>
      <c r="M108" s="37">
        <f>SUM(M109:M110)</f>
        <v>0</v>
      </c>
      <c r="N108" s="39" t="e">
        <f t="shared" ref="N108:N127" si="104">M108/$K108</f>
        <v>#DIV/0!</v>
      </c>
    </row>
    <row r="109" spans="1:14" ht="18.75" customHeight="1" x14ac:dyDescent="0.35">
      <c r="A109" s="8" t="s">
        <v>15</v>
      </c>
      <c r="B109" s="121" t="s">
        <v>75</v>
      </c>
      <c r="C109" s="122"/>
      <c r="D109" s="12"/>
      <c r="E109" s="9"/>
      <c r="F109" s="51" t="e">
        <f t="shared" si="96"/>
        <v>#DIV/0!</v>
      </c>
      <c r="G109" s="9"/>
      <c r="H109" s="51" t="e">
        <f t="shared" si="97"/>
        <v>#DIV/0!</v>
      </c>
      <c r="I109" s="10"/>
      <c r="J109" s="27" t="e">
        <f t="shared" si="98"/>
        <v>#DIV/0!</v>
      </c>
      <c r="K109" s="38">
        <f t="shared" ref="K109:K110" si="105">E109+G109+I109</f>
        <v>0</v>
      </c>
      <c r="L109" s="25" t="e">
        <f t="shared" si="103"/>
        <v>#DIV/0!</v>
      </c>
      <c r="M109" s="38">
        <f t="shared" ref="M109:M110" si="106">E109+G109</f>
        <v>0</v>
      </c>
      <c r="N109" s="25" t="e">
        <f t="shared" si="104"/>
        <v>#DIV/0!</v>
      </c>
    </row>
    <row r="110" spans="1:14" ht="18.75" customHeight="1" x14ac:dyDescent="0.35">
      <c r="A110" s="8" t="s">
        <v>16</v>
      </c>
      <c r="B110" s="121" t="s">
        <v>75</v>
      </c>
      <c r="C110" s="122"/>
      <c r="D110" s="12"/>
      <c r="E110" s="9"/>
      <c r="F110" s="51" t="e">
        <f t="shared" si="96"/>
        <v>#DIV/0!</v>
      </c>
      <c r="G110" s="9"/>
      <c r="H110" s="51" t="e">
        <f t="shared" si="97"/>
        <v>#DIV/0!</v>
      </c>
      <c r="I110" s="10"/>
      <c r="J110" s="27" t="e">
        <f t="shared" si="98"/>
        <v>#DIV/0!</v>
      </c>
      <c r="K110" s="38">
        <f t="shared" si="105"/>
        <v>0</v>
      </c>
      <c r="L110" s="25" t="e">
        <f t="shared" si="103"/>
        <v>#DIV/0!</v>
      </c>
      <c r="M110" s="38">
        <f t="shared" si="106"/>
        <v>0</v>
      </c>
      <c r="N110" s="25" t="e">
        <f t="shared" si="104"/>
        <v>#DIV/0!</v>
      </c>
    </row>
    <row r="111" spans="1:14" ht="18.75" customHeight="1" x14ac:dyDescent="0.35">
      <c r="A111" s="142" t="s">
        <v>79</v>
      </c>
      <c r="B111" s="143"/>
      <c r="C111" s="144"/>
      <c r="D111" s="13">
        <f>SUM(D112:D113)</f>
        <v>0</v>
      </c>
      <c r="E111" s="49">
        <f>SUM(E112:E113)</f>
        <v>0</v>
      </c>
      <c r="F111" s="50" t="e">
        <f t="shared" si="96"/>
        <v>#DIV/0!</v>
      </c>
      <c r="G111" s="49">
        <f>SUM(G112:G113)</f>
        <v>0</v>
      </c>
      <c r="H111" s="50" t="e">
        <f t="shared" si="97"/>
        <v>#DIV/0!</v>
      </c>
      <c r="I111" s="14">
        <f>SUM(I112:I113)</f>
        <v>0</v>
      </c>
      <c r="J111" s="15" t="e">
        <f t="shared" si="98"/>
        <v>#DIV/0!</v>
      </c>
      <c r="K111" s="37">
        <f>SUM(K112:K113)</f>
        <v>0</v>
      </c>
      <c r="L111" s="24" t="e">
        <f t="shared" si="103"/>
        <v>#DIV/0!</v>
      </c>
      <c r="M111" s="37">
        <f>SUM(M112:M113)</f>
        <v>0</v>
      </c>
      <c r="N111" s="39" t="e">
        <f t="shared" si="104"/>
        <v>#DIV/0!</v>
      </c>
    </row>
    <row r="112" spans="1:14" ht="18.75" customHeight="1" x14ac:dyDescent="0.35">
      <c r="A112" s="8" t="s">
        <v>1</v>
      </c>
      <c r="B112" s="121" t="s">
        <v>5</v>
      </c>
      <c r="C112" s="122"/>
      <c r="D112" s="12"/>
      <c r="E112" s="9"/>
      <c r="F112" s="51" t="e">
        <f t="shared" si="96"/>
        <v>#DIV/0!</v>
      </c>
      <c r="G112" s="9"/>
      <c r="H112" s="51" t="e">
        <f t="shared" si="97"/>
        <v>#DIV/0!</v>
      </c>
      <c r="I112" s="10"/>
      <c r="J112" s="27" t="e">
        <f t="shared" si="98"/>
        <v>#DIV/0!</v>
      </c>
      <c r="K112" s="38">
        <f t="shared" ref="K112:K113" si="107">E112+G112+I112</f>
        <v>0</v>
      </c>
      <c r="L112" s="25" t="e">
        <f t="shared" si="103"/>
        <v>#DIV/0!</v>
      </c>
      <c r="M112" s="38">
        <f t="shared" ref="M112:M113" si="108">E112+G112</f>
        <v>0</v>
      </c>
      <c r="N112" s="25" t="e">
        <f t="shared" si="104"/>
        <v>#DIV/0!</v>
      </c>
    </row>
    <row r="113" spans="1:14" ht="18.75" customHeight="1" x14ac:dyDescent="0.35">
      <c r="A113" s="8" t="s">
        <v>17</v>
      </c>
      <c r="B113" s="121" t="s">
        <v>5</v>
      </c>
      <c r="C113" s="122"/>
      <c r="D113" s="12"/>
      <c r="E113" s="9"/>
      <c r="F113" s="51" t="e">
        <f t="shared" si="96"/>
        <v>#DIV/0!</v>
      </c>
      <c r="G113" s="9"/>
      <c r="H113" s="51" t="e">
        <f t="shared" si="97"/>
        <v>#DIV/0!</v>
      </c>
      <c r="I113" s="10"/>
      <c r="J113" s="27" t="e">
        <f t="shared" si="98"/>
        <v>#DIV/0!</v>
      </c>
      <c r="K113" s="38">
        <f t="shared" si="107"/>
        <v>0</v>
      </c>
      <c r="L113" s="25" t="e">
        <f t="shared" si="103"/>
        <v>#DIV/0!</v>
      </c>
      <c r="M113" s="38">
        <f t="shared" si="108"/>
        <v>0</v>
      </c>
      <c r="N113" s="25" t="e">
        <f t="shared" si="104"/>
        <v>#DIV/0!</v>
      </c>
    </row>
    <row r="114" spans="1:14" ht="18.75" customHeight="1" x14ac:dyDescent="0.35">
      <c r="A114" s="142" t="s">
        <v>80</v>
      </c>
      <c r="B114" s="143"/>
      <c r="C114" s="144"/>
      <c r="D114" s="13">
        <f>SUM(D115:D116)</f>
        <v>0</v>
      </c>
      <c r="E114" s="49">
        <f>SUM(E115:E116)</f>
        <v>0</v>
      </c>
      <c r="F114" s="50" t="e">
        <f t="shared" si="96"/>
        <v>#DIV/0!</v>
      </c>
      <c r="G114" s="49">
        <f>SUM(G115:G116)</f>
        <v>0</v>
      </c>
      <c r="H114" s="50" t="e">
        <f t="shared" si="97"/>
        <v>#DIV/0!</v>
      </c>
      <c r="I114" s="14">
        <f>SUM(I115:I116)</f>
        <v>0</v>
      </c>
      <c r="J114" s="15" t="e">
        <f t="shared" si="98"/>
        <v>#DIV/0!</v>
      </c>
      <c r="K114" s="37">
        <f>SUM(K115:K116)</f>
        <v>0</v>
      </c>
      <c r="L114" s="24" t="e">
        <f t="shared" si="103"/>
        <v>#DIV/0!</v>
      </c>
      <c r="M114" s="37">
        <f>SUM(M115:M116)</f>
        <v>0</v>
      </c>
      <c r="N114" s="39" t="e">
        <f t="shared" si="104"/>
        <v>#DIV/0!</v>
      </c>
    </row>
    <row r="115" spans="1:14" ht="18.75" customHeight="1" x14ac:dyDescent="0.35">
      <c r="A115" s="8" t="s">
        <v>2</v>
      </c>
      <c r="B115" s="121" t="s">
        <v>5</v>
      </c>
      <c r="C115" s="122"/>
      <c r="D115" s="12"/>
      <c r="E115" s="9"/>
      <c r="F115" s="51" t="e">
        <f t="shared" si="96"/>
        <v>#DIV/0!</v>
      </c>
      <c r="G115" s="9"/>
      <c r="H115" s="51" t="e">
        <f t="shared" si="97"/>
        <v>#DIV/0!</v>
      </c>
      <c r="I115" s="10"/>
      <c r="J115" s="27" t="e">
        <f t="shared" si="98"/>
        <v>#DIV/0!</v>
      </c>
      <c r="K115" s="38">
        <f t="shared" ref="K115:K116" si="109">E115+G115+I115</f>
        <v>0</v>
      </c>
      <c r="L115" s="25" t="e">
        <f t="shared" si="103"/>
        <v>#DIV/0!</v>
      </c>
      <c r="M115" s="38">
        <f t="shared" ref="M115:M116" si="110">E115+G115</f>
        <v>0</v>
      </c>
      <c r="N115" s="25" t="e">
        <f t="shared" si="104"/>
        <v>#DIV/0!</v>
      </c>
    </row>
    <row r="116" spans="1:14" ht="18.75" customHeight="1" x14ac:dyDescent="0.35">
      <c r="A116" s="8" t="s">
        <v>18</v>
      </c>
      <c r="B116" s="121" t="s">
        <v>5</v>
      </c>
      <c r="C116" s="122"/>
      <c r="D116" s="12"/>
      <c r="E116" s="9"/>
      <c r="F116" s="51" t="e">
        <f t="shared" si="96"/>
        <v>#DIV/0!</v>
      </c>
      <c r="G116" s="9"/>
      <c r="H116" s="51" t="e">
        <f t="shared" si="97"/>
        <v>#DIV/0!</v>
      </c>
      <c r="I116" s="10"/>
      <c r="J116" s="27" t="e">
        <f t="shared" si="98"/>
        <v>#DIV/0!</v>
      </c>
      <c r="K116" s="38">
        <f t="shared" si="109"/>
        <v>0</v>
      </c>
      <c r="L116" s="25" t="e">
        <f t="shared" si="103"/>
        <v>#DIV/0!</v>
      </c>
      <c r="M116" s="38">
        <f t="shared" si="110"/>
        <v>0</v>
      </c>
      <c r="N116" s="25" t="e">
        <f t="shared" si="104"/>
        <v>#DIV/0!</v>
      </c>
    </row>
    <row r="117" spans="1:14" ht="18.75" customHeight="1" x14ac:dyDescent="0.35">
      <c r="A117" s="142" t="s">
        <v>81</v>
      </c>
      <c r="B117" s="143"/>
      <c r="C117" s="144"/>
      <c r="D117" s="13">
        <f>SUM(D118:D119)</f>
        <v>0</v>
      </c>
      <c r="E117" s="49">
        <f>SUM(E118:E119)</f>
        <v>0</v>
      </c>
      <c r="F117" s="50" t="e">
        <f t="shared" si="96"/>
        <v>#DIV/0!</v>
      </c>
      <c r="G117" s="49">
        <f>SUM(G118:G119)</f>
        <v>0</v>
      </c>
      <c r="H117" s="50" t="e">
        <f t="shared" si="97"/>
        <v>#DIV/0!</v>
      </c>
      <c r="I117" s="14">
        <f>SUM(I118:I119)</f>
        <v>0</v>
      </c>
      <c r="J117" s="15" t="e">
        <f t="shared" si="98"/>
        <v>#DIV/0!</v>
      </c>
      <c r="K117" s="37">
        <f>SUM(K118:K119)</f>
        <v>0</v>
      </c>
      <c r="L117" s="24" t="e">
        <f t="shared" si="103"/>
        <v>#DIV/0!</v>
      </c>
      <c r="M117" s="37">
        <f>SUM(M118:M119)</f>
        <v>0</v>
      </c>
      <c r="N117" s="39" t="e">
        <f t="shared" si="104"/>
        <v>#DIV/0!</v>
      </c>
    </row>
    <row r="118" spans="1:14" ht="18.75" customHeight="1" x14ac:dyDescent="0.35">
      <c r="A118" s="8" t="s">
        <v>3</v>
      </c>
      <c r="B118" s="121" t="s">
        <v>5</v>
      </c>
      <c r="C118" s="122"/>
      <c r="D118" s="12"/>
      <c r="E118" s="9"/>
      <c r="F118" s="51" t="e">
        <f t="shared" si="96"/>
        <v>#DIV/0!</v>
      </c>
      <c r="G118" s="9"/>
      <c r="H118" s="51" t="e">
        <f t="shared" si="97"/>
        <v>#DIV/0!</v>
      </c>
      <c r="I118" s="10"/>
      <c r="J118" s="27" t="e">
        <f t="shared" si="98"/>
        <v>#DIV/0!</v>
      </c>
      <c r="K118" s="38">
        <f t="shared" ref="K118:K119" si="111">E118+G118+I118</f>
        <v>0</v>
      </c>
      <c r="L118" s="25" t="e">
        <f t="shared" si="103"/>
        <v>#DIV/0!</v>
      </c>
      <c r="M118" s="38">
        <f t="shared" ref="M118:M119" si="112">E118+G118</f>
        <v>0</v>
      </c>
      <c r="N118" s="25" t="e">
        <f t="shared" si="104"/>
        <v>#DIV/0!</v>
      </c>
    </row>
    <row r="119" spans="1:14" ht="18.75" customHeight="1" x14ac:dyDescent="0.35">
      <c r="A119" s="8" t="s">
        <v>19</v>
      </c>
      <c r="B119" s="121" t="s">
        <v>5</v>
      </c>
      <c r="C119" s="122"/>
      <c r="D119" s="12"/>
      <c r="E119" s="9"/>
      <c r="F119" s="51" t="e">
        <f t="shared" si="96"/>
        <v>#DIV/0!</v>
      </c>
      <c r="G119" s="9"/>
      <c r="H119" s="51" t="e">
        <f t="shared" si="97"/>
        <v>#DIV/0!</v>
      </c>
      <c r="I119" s="10"/>
      <c r="J119" s="27" t="e">
        <f t="shared" si="98"/>
        <v>#DIV/0!</v>
      </c>
      <c r="K119" s="38">
        <f t="shared" si="111"/>
        <v>0</v>
      </c>
      <c r="L119" s="25" t="e">
        <f t="shared" si="103"/>
        <v>#DIV/0!</v>
      </c>
      <c r="M119" s="38">
        <f t="shared" si="112"/>
        <v>0</v>
      </c>
      <c r="N119" s="25" t="e">
        <f t="shared" si="104"/>
        <v>#DIV/0!</v>
      </c>
    </row>
    <row r="120" spans="1:14" ht="18.75" customHeight="1" x14ac:dyDescent="0.35">
      <c r="A120" s="142" t="s">
        <v>82</v>
      </c>
      <c r="B120" s="143"/>
      <c r="C120" s="144"/>
      <c r="D120" s="13">
        <f>SUM(D121:D122)</f>
        <v>0</v>
      </c>
      <c r="E120" s="49">
        <f>SUM(E121:E122)</f>
        <v>0</v>
      </c>
      <c r="F120" s="50" t="e">
        <f t="shared" si="96"/>
        <v>#DIV/0!</v>
      </c>
      <c r="G120" s="49">
        <f>SUM(G121:G122)</f>
        <v>0</v>
      </c>
      <c r="H120" s="50" t="e">
        <f t="shared" si="97"/>
        <v>#DIV/0!</v>
      </c>
      <c r="I120" s="14">
        <f>SUM(I121:I122)</f>
        <v>0</v>
      </c>
      <c r="J120" s="15" t="e">
        <f t="shared" si="98"/>
        <v>#DIV/0!</v>
      </c>
      <c r="K120" s="37">
        <f>SUM(K121:K122)</f>
        <v>0</v>
      </c>
      <c r="L120" s="24" t="e">
        <f t="shared" si="103"/>
        <v>#DIV/0!</v>
      </c>
      <c r="M120" s="37">
        <f>SUM(M121:M122)</f>
        <v>0</v>
      </c>
      <c r="N120" s="39" t="e">
        <f t="shared" si="104"/>
        <v>#DIV/0!</v>
      </c>
    </row>
    <row r="121" spans="1:14" ht="18.75" customHeight="1" x14ac:dyDescent="0.35">
      <c r="A121" s="8" t="s">
        <v>4</v>
      </c>
      <c r="B121" s="121" t="s">
        <v>5</v>
      </c>
      <c r="C121" s="122"/>
      <c r="D121" s="12"/>
      <c r="E121" s="9"/>
      <c r="F121" s="51" t="e">
        <f t="shared" si="96"/>
        <v>#DIV/0!</v>
      </c>
      <c r="G121" s="9"/>
      <c r="H121" s="51" t="e">
        <f t="shared" si="97"/>
        <v>#DIV/0!</v>
      </c>
      <c r="I121" s="10"/>
      <c r="J121" s="27" t="e">
        <f t="shared" si="98"/>
        <v>#DIV/0!</v>
      </c>
      <c r="K121" s="38">
        <f t="shared" ref="K121:K122" si="113">E121+G121+I121</f>
        <v>0</v>
      </c>
      <c r="L121" s="25" t="e">
        <f t="shared" si="103"/>
        <v>#DIV/0!</v>
      </c>
      <c r="M121" s="38">
        <f t="shared" ref="M121:M122" si="114">E121+G121</f>
        <v>0</v>
      </c>
      <c r="N121" s="25" t="e">
        <f t="shared" si="104"/>
        <v>#DIV/0!</v>
      </c>
    </row>
    <row r="122" spans="1:14" ht="18.75" customHeight="1" x14ac:dyDescent="0.35">
      <c r="A122" s="8" t="s">
        <v>20</v>
      </c>
      <c r="B122" s="121" t="s">
        <v>5</v>
      </c>
      <c r="C122" s="122"/>
      <c r="D122" s="12"/>
      <c r="E122" s="9"/>
      <c r="F122" s="51" t="e">
        <f t="shared" si="96"/>
        <v>#DIV/0!</v>
      </c>
      <c r="G122" s="9"/>
      <c r="H122" s="51" t="e">
        <f t="shared" si="97"/>
        <v>#DIV/0!</v>
      </c>
      <c r="I122" s="10"/>
      <c r="J122" s="27" t="e">
        <f t="shared" si="98"/>
        <v>#DIV/0!</v>
      </c>
      <c r="K122" s="38">
        <f t="shared" si="113"/>
        <v>0</v>
      </c>
      <c r="L122" s="25" t="e">
        <f t="shared" si="103"/>
        <v>#DIV/0!</v>
      </c>
      <c r="M122" s="38">
        <f t="shared" si="114"/>
        <v>0</v>
      </c>
      <c r="N122" s="25" t="e">
        <f t="shared" si="104"/>
        <v>#DIV/0!</v>
      </c>
    </row>
    <row r="123" spans="1:14" ht="18.75" customHeight="1" x14ac:dyDescent="0.35">
      <c r="A123" s="139" t="s">
        <v>83</v>
      </c>
      <c r="B123" s="140"/>
      <c r="C123" s="141"/>
      <c r="D123" s="13">
        <f>SUM(D124:D129)</f>
        <v>0</v>
      </c>
      <c r="E123" s="49">
        <f>SUM(E124:E129)</f>
        <v>0</v>
      </c>
      <c r="F123" s="50" t="e">
        <f t="shared" si="96"/>
        <v>#DIV/0!</v>
      </c>
      <c r="G123" s="49">
        <f>SUM(G124:G129)</f>
        <v>0</v>
      </c>
      <c r="H123" s="50" t="e">
        <f t="shared" si="97"/>
        <v>#DIV/0!</v>
      </c>
      <c r="I123" s="14">
        <f>SUM(I124:I129)</f>
        <v>0</v>
      </c>
      <c r="J123" s="15" t="e">
        <f t="shared" si="98"/>
        <v>#DIV/0!</v>
      </c>
      <c r="K123" s="37">
        <f>SUM(K124:K129)</f>
        <v>0</v>
      </c>
      <c r="L123" s="24" t="e">
        <f t="shared" si="103"/>
        <v>#DIV/0!</v>
      </c>
      <c r="M123" s="37">
        <f>SUM(M124:M129)</f>
        <v>0</v>
      </c>
      <c r="N123" s="39" t="e">
        <f t="shared" si="104"/>
        <v>#DIV/0!</v>
      </c>
    </row>
    <row r="124" spans="1:14" ht="18.75" customHeight="1" x14ac:dyDescent="0.35">
      <c r="A124" s="58" t="s">
        <v>53</v>
      </c>
      <c r="B124" s="121" t="s">
        <v>5</v>
      </c>
      <c r="C124" s="122"/>
      <c r="D124" s="12"/>
      <c r="E124" s="9"/>
      <c r="F124" s="51" t="e">
        <f t="shared" si="96"/>
        <v>#DIV/0!</v>
      </c>
      <c r="G124" s="9"/>
      <c r="H124" s="51" t="e">
        <f t="shared" si="97"/>
        <v>#DIV/0!</v>
      </c>
      <c r="I124" s="10"/>
      <c r="J124" s="27" t="e">
        <f t="shared" si="98"/>
        <v>#DIV/0!</v>
      </c>
      <c r="K124" s="38">
        <f t="shared" ref="K124:K129" si="115">E124+G124+I124</f>
        <v>0</v>
      </c>
      <c r="L124" s="25" t="e">
        <f t="shared" si="103"/>
        <v>#DIV/0!</v>
      </c>
      <c r="M124" s="38">
        <f t="shared" ref="M124:M129" si="116">E124+G124</f>
        <v>0</v>
      </c>
      <c r="N124" s="25" t="e">
        <f t="shared" si="104"/>
        <v>#DIV/0!</v>
      </c>
    </row>
    <row r="125" spans="1:14" ht="18.75" customHeight="1" x14ac:dyDescent="0.35">
      <c r="A125" s="58" t="s">
        <v>174</v>
      </c>
      <c r="B125" s="121" t="s">
        <v>5</v>
      </c>
      <c r="C125" s="122"/>
      <c r="D125" s="12"/>
      <c r="E125" s="9"/>
      <c r="F125" s="51" t="e">
        <f t="shared" ref="F125:F126" si="117">E125/$K125</f>
        <v>#DIV/0!</v>
      </c>
      <c r="G125" s="101"/>
      <c r="H125" s="102" t="e">
        <f t="shared" ref="H125:H126" si="118">G125/$K125</f>
        <v>#DIV/0!</v>
      </c>
      <c r="I125" s="10"/>
      <c r="J125" s="27" t="e">
        <f t="shared" ref="J125:J126" si="119">I125/$K125</f>
        <v>#DIV/0!</v>
      </c>
      <c r="K125" s="38">
        <f t="shared" ref="K125:K126" si="120">E125+G125+I125</f>
        <v>0</v>
      </c>
      <c r="L125" s="25" t="e">
        <f t="shared" ref="L125:L126" si="121">K125/$D125</f>
        <v>#DIV/0!</v>
      </c>
      <c r="M125" s="38">
        <f t="shared" ref="M125:M126" si="122">E125+G125</f>
        <v>0</v>
      </c>
      <c r="N125" s="25" t="e">
        <f t="shared" ref="N125:N126" si="123">M125/$K125</f>
        <v>#DIV/0!</v>
      </c>
    </row>
    <row r="126" spans="1:14" ht="18.75" customHeight="1" x14ac:dyDescent="0.35">
      <c r="A126" s="58" t="s">
        <v>165</v>
      </c>
      <c r="B126" s="121" t="s">
        <v>5</v>
      </c>
      <c r="C126" s="122"/>
      <c r="D126" s="12"/>
      <c r="E126" s="9"/>
      <c r="F126" s="51" t="e">
        <f t="shared" si="117"/>
        <v>#DIV/0!</v>
      </c>
      <c r="G126" s="9"/>
      <c r="H126" s="51" t="e">
        <f t="shared" si="118"/>
        <v>#DIV/0!</v>
      </c>
      <c r="I126" s="10"/>
      <c r="J126" s="27" t="e">
        <f t="shared" si="119"/>
        <v>#DIV/0!</v>
      </c>
      <c r="K126" s="38">
        <f t="shared" si="120"/>
        <v>0</v>
      </c>
      <c r="L126" s="25" t="e">
        <f t="shared" si="121"/>
        <v>#DIV/0!</v>
      </c>
      <c r="M126" s="38">
        <f t="shared" si="122"/>
        <v>0</v>
      </c>
      <c r="N126" s="25" t="e">
        <f t="shared" si="123"/>
        <v>#DIV/0!</v>
      </c>
    </row>
    <row r="127" spans="1:14" ht="18.649999999999999" customHeight="1" x14ac:dyDescent="0.35">
      <c r="A127" s="58" t="s">
        <v>54</v>
      </c>
      <c r="B127" s="121" t="s">
        <v>5</v>
      </c>
      <c r="C127" s="122"/>
      <c r="D127" s="12"/>
      <c r="E127" s="9"/>
      <c r="F127" s="51" t="e">
        <f t="shared" si="96"/>
        <v>#DIV/0!</v>
      </c>
      <c r="G127" s="9"/>
      <c r="H127" s="51" t="e">
        <f t="shared" si="97"/>
        <v>#DIV/0!</v>
      </c>
      <c r="I127" s="10"/>
      <c r="J127" s="27" t="e">
        <f t="shared" si="98"/>
        <v>#DIV/0!</v>
      </c>
      <c r="K127" s="38">
        <f t="shared" si="115"/>
        <v>0</v>
      </c>
      <c r="L127" s="25" t="e">
        <f t="shared" si="103"/>
        <v>#DIV/0!</v>
      </c>
      <c r="M127" s="38">
        <f t="shared" si="116"/>
        <v>0</v>
      </c>
      <c r="N127" s="25" t="e">
        <f t="shared" si="104"/>
        <v>#DIV/0!</v>
      </c>
    </row>
    <row r="128" spans="1:14" ht="18.649999999999999" customHeight="1" x14ac:dyDescent="0.35">
      <c r="A128" s="58" t="s">
        <v>106</v>
      </c>
      <c r="B128" s="121" t="s">
        <v>5</v>
      </c>
      <c r="C128" s="122"/>
      <c r="D128" s="12"/>
      <c r="E128" s="104"/>
      <c r="F128" s="51" t="e">
        <f t="shared" ref="F128" si="124">E128/$K128</f>
        <v>#DIV/0!</v>
      </c>
      <c r="G128" s="9"/>
      <c r="H128" s="51" t="e">
        <f t="shared" ref="H128" si="125">G128/$K128</f>
        <v>#DIV/0!</v>
      </c>
      <c r="I128" s="10"/>
      <c r="J128" s="27" t="e">
        <f t="shared" ref="J128" si="126">I128/$K128</f>
        <v>#DIV/0!</v>
      </c>
      <c r="K128" s="38">
        <f t="shared" ref="K128" si="127">E128+G128+I128</f>
        <v>0</v>
      </c>
      <c r="L128" s="25" t="e">
        <f t="shared" ref="L128" si="128">K128/$D128</f>
        <v>#DIV/0!</v>
      </c>
      <c r="M128" s="38">
        <f t="shared" ref="M128" si="129">E128+G128</f>
        <v>0</v>
      </c>
      <c r="N128" s="25" t="e">
        <f t="shared" ref="N128" si="130">M128/$K128</f>
        <v>#DIV/0!</v>
      </c>
    </row>
    <row r="129" spans="1:14" ht="18.649999999999999" customHeight="1" x14ac:dyDescent="0.35">
      <c r="A129" s="58" t="s">
        <v>55</v>
      </c>
      <c r="B129" s="121" t="s">
        <v>5</v>
      </c>
      <c r="C129" s="122"/>
      <c r="D129" s="12"/>
      <c r="E129" s="9"/>
      <c r="F129" s="51" t="e">
        <f t="shared" si="96"/>
        <v>#DIV/0!</v>
      </c>
      <c r="G129" s="9"/>
      <c r="H129" s="51" t="e">
        <f t="shared" si="97"/>
        <v>#DIV/0!</v>
      </c>
      <c r="I129" s="10"/>
      <c r="J129" s="27" t="e">
        <f t="shared" ref="J129:J130" si="131">I129/$K129</f>
        <v>#DIV/0!</v>
      </c>
      <c r="K129" s="38">
        <f t="shared" si="115"/>
        <v>0</v>
      </c>
      <c r="L129" s="25" t="e">
        <f t="shared" ref="L129:L137" si="132">K129/$D129</f>
        <v>#DIV/0!</v>
      </c>
      <c r="M129" s="38">
        <f t="shared" si="116"/>
        <v>0</v>
      </c>
      <c r="N129" s="25" t="e">
        <f t="shared" ref="N129:N137" si="133">M129/$K129</f>
        <v>#DIV/0!</v>
      </c>
    </row>
    <row r="130" spans="1:14" ht="18.75" customHeight="1" x14ac:dyDescent="0.35">
      <c r="A130" s="139" t="s">
        <v>109</v>
      </c>
      <c r="B130" s="140"/>
      <c r="C130" s="141"/>
      <c r="D130" s="13">
        <f t="shared" ref="D130:E130" si="134">SUM(D131:D137)</f>
        <v>0</v>
      </c>
      <c r="E130" s="49">
        <f t="shared" si="134"/>
        <v>0</v>
      </c>
      <c r="F130" s="50" t="e">
        <f t="shared" si="96"/>
        <v>#DIV/0!</v>
      </c>
      <c r="G130" s="49">
        <f t="shared" ref="G130" si="135">SUM(G131:G137)</f>
        <v>0</v>
      </c>
      <c r="H130" s="50" t="e">
        <f t="shared" si="97"/>
        <v>#DIV/0!</v>
      </c>
      <c r="I130" s="14">
        <f t="shared" ref="I130" si="136">SUM(I131:I137)</f>
        <v>0</v>
      </c>
      <c r="J130" s="15" t="e">
        <f t="shared" si="131"/>
        <v>#DIV/0!</v>
      </c>
      <c r="K130" s="37">
        <f t="shared" ref="K130" si="137">SUM(K131:K137)</f>
        <v>0</v>
      </c>
      <c r="L130" s="24" t="e">
        <f t="shared" si="132"/>
        <v>#DIV/0!</v>
      </c>
      <c r="M130" s="37">
        <f t="shared" ref="M130" si="138">SUM(M131:M137)</f>
        <v>0</v>
      </c>
      <c r="N130" s="39" t="e">
        <f t="shared" si="133"/>
        <v>#DIV/0!</v>
      </c>
    </row>
    <row r="131" spans="1:14" ht="18.75" customHeight="1" x14ac:dyDescent="0.35">
      <c r="A131" s="8" t="s">
        <v>15</v>
      </c>
      <c r="B131" s="121" t="s">
        <v>101</v>
      </c>
      <c r="C131" s="122"/>
      <c r="D131" s="12"/>
      <c r="E131" s="9"/>
      <c r="F131" s="51" t="e">
        <f t="shared" si="96"/>
        <v>#DIV/0!</v>
      </c>
      <c r="G131" s="9"/>
      <c r="H131" s="51" t="e">
        <f t="shared" si="97"/>
        <v>#DIV/0!</v>
      </c>
      <c r="I131" s="10"/>
      <c r="J131" s="27" t="e">
        <f t="shared" ref="J131:J137" si="139">I131/$K131</f>
        <v>#DIV/0!</v>
      </c>
      <c r="K131" s="38">
        <f t="shared" ref="K131:K137" si="140">E131+G131+I131</f>
        <v>0</v>
      </c>
      <c r="L131" s="25" t="e">
        <f t="shared" si="132"/>
        <v>#DIV/0!</v>
      </c>
      <c r="M131" s="38">
        <f t="shared" ref="M131:M137" si="141">E131+G131</f>
        <v>0</v>
      </c>
      <c r="N131" s="25" t="e">
        <f t="shared" si="133"/>
        <v>#DIV/0!</v>
      </c>
    </row>
    <row r="132" spans="1:14" ht="18.75" customHeight="1" x14ac:dyDescent="0.35">
      <c r="A132" s="8"/>
      <c r="B132" s="121" t="s">
        <v>76</v>
      </c>
      <c r="C132" s="122"/>
      <c r="D132" s="12"/>
      <c r="E132" s="9"/>
      <c r="F132" s="51" t="e">
        <f t="shared" si="96"/>
        <v>#DIV/0!</v>
      </c>
      <c r="G132" s="9"/>
      <c r="H132" s="51" t="e">
        <f t="shared" si="97"/>
        <v>#DIV/0!</v>
      </c>
      <c r="I132" s="10"/>
      <c r="J132" s="27" t="e">
        <f t="shared" si="139"/>
        <v>#DIV/0!</v>
      </c>
      <c r="K132" s="38">
        <f t="shared" si="140"/>
        <v>0</v>
      </c>
      <c r="L132" s="25" t="e">
        <f t="shared" si="132"/>
        <v>#DIV/0!</v>
      </c>
      <c r="M132" s="38">
        <f t="shared" si="141"/>
        <v>0</v>
      </c>
      <c r="N132" s="25" t="e">
        <f t="shared" si="133"/>
        <v>#DIV/0!</v>
      </c>
    </row>
    <row r="133" spans="1:14" ht="18.75" customHeight="1" x14ac:dyDescent="0.35">
      <c r="A133" s="8" t="s">
        <v>27</v>
      </c>
      <c r="B133" s="121" t="s">
        <v>5</v>
      </c>
      <c r="C133" s="122"/>
      <c r="D133" s="12"/>
      <c r="E133" s="9"/>
      <c r="F133" s="51" t="e">
        <f t="shared" si="96"/>
        <v>#DIV/0!</v>
      </c>
      <c r="G133" s="9"/>
      <c r="H133" s="51" t="e">
        <f t="shared" si="97"/>
        <v>#DIV/0!</v>
      </c>
      <c r="I133" s="10"/>
      <c r="J133" s="27" t="e">
        <f t="shared" si="139"/>
        <v>#DIV/0!</v>
      </c>
      <c r="K133" s="38">
        <f t="shared" si="140"/>
        <v>0</v>
      </c>
      <c r="L133" s="25" t="e">
        <f t="shared" si="132"/>
        <v>#DIV/0!</v>
      </c>
      <c r="M133" s="38">
        <f t="shared" si="141"/>
        <v>0</v>
      </c>
      <c r="N133" s="25" t="e">
        <f t="shared" si="133"/>
        <v>#DIV/0!</v>
      </c>
    </row>
    <row r="134" spans="1:14" ht="18.75" customHeight="1" x14ac:dyDescent="0.35">
      <c r="A134" s="8" t="s">
        <v>28</v>
      </c>
      <c r="B134" s="121" t="s">
        <v>5</v>
      </c>
      <c r="C134" s="122"/>
      <c r="D134" s="12"/>
      <c r="E134" s="9"/>
      <c r="F134" s="51" t="e">
        <f t="shared" si="96"/>
        <v>#DIV/0!</v>
      </c>
      <c r="G134" s="9"/>
      <c r="H134" s="51" t="e">
        <f t="shared" si="97"/>
        <v>#DIV/0!</v>
      </c>
      <c r="I134" s="10"/>
      <c r="J134" s="27" t="e">
        <f t="shared" si="139"/>
        <v>#DIV/0!</v>
      </c>
      <c r="K134" s="38">
        <f t="shared" si="140"/>
        <v>0</v>
      </c>
      <c r="L134" s="25" t="e">
        <f t="shared" si="132"/>
        <v>#DIV/0!</v>
      </c>
      <c r="M134" s="38">
        <f t="shared" si="141"/>
        <v>0</v>
      </c>
      <c r="N134" s="25" t="e">
        <f t="shared" si="133"/>
        <v>#DIV/0!</v>
      </c>
    </row>
    <row r="135" spans="1:14" ht="18.75" customHeight="1" x14ac:dyDescent="0.35">
      <c r="A135" s="8" t="s">
        <v>29</v>
      </c>
      <c r="B135" s="121" t="s">
        <v>5</v>
      </c>
      <c r="C135" s="122"/>
      <c r="D135" s="12"/>
      <c r="E135" s="9"/>
      <c r="F135" s="51" t="e">
        <f t="shared" si="96"/>
        <v>#DIV/0!</v>
      </c>
      <c r="G135" s="9"/>
      <c r="H135" s="51" t="e">
        <f t="shared" si="97"/>
        <v>#DIV/0!</v>
      </c>
      <c r="I135" s="10"/>
      <c r="J135" s="27" t="e">
        <f t="shared" si="139"/>
        <v>#DIV/0!</v>
      </c>
      <c r="K135" s="38">
        <f t="shared" si="140"/>
        <v>0</v>
      </c>
      <c r="L135" s="25" t="e">
        <f t="shared" si="132"/>
        <v>#DIV/0!</v>
      </c>
      <c r="M135" s="38">
        <f t="shared" si="141"/>
        <v>0</v>
      </c>
      <c r="N135" s="25" t="e">
        <f t="shared" si="133"/>
        <v>#DIV/0!</v>
      </c>
    </row>
    <row r="136" spans="1:14" ht="18.75" customHeight="1" x14ac:dyDescent="0.35">
      <c r="A136" s="8" t="s">
        <v>4</v>
      </c>
      <c r="B136" s="121" t="s">
        <v>5</v>
      </c>
      <c r="C136" s="122"/>
      <c r="D136" s="12"/>
      <c r="E136" s="9"/>
      <c r="F136" s="51" t="e">
        <f t="shared" si="96"/>
        <v>#DIV/0!</v>
      </c>
      <c r="G136" s="9"/>
      <c r="H136" s="51" t="e">
        <f t="shared" si="97"/>
        <v>#DIV/0!</v>
      </c>
      <c r="I136" s="10"/>
      <c r="J136" s="27" t="e">
        <f t="shared" si="139"/>
        <v>#DIV/0!</v>
      </c>
      <c r="K136" s="38">
        <f t="shared" si="140"/>
        <v>0</v>
      </c>
      <c r="L136" s="25" t="e">
        <f t="shared" si="132"/>
        <v>#DIV/0!</v>
      </c>
      <c r="M136" s="38">
        <f t="shared" si="141"/>
        <v>0</v>
      </c>
      <c r="N136" s="25" t="e">
        <f t="shared" si="133"/>
        <v>#DIV/0!</v>
      </c>
    </row>
    <row r="137" spans="1:14" ht="18.75" customHeight="1" x14ac:dyDescent="0.35">
      <c r="A137" s="8" t="s">
        <v>30</v>
      </c>
      <c r="B137" s="121" t="s">
        <v>5</v>
      </c>
      <c r="C137" s="122"/>
      <c r="D137" s="12"/>
      <c r="E137" s="9"/>
      <c r="F137" s="51" t="e">
        <f t="shared" si="96"/>
        <v>#DIV/0!</v>
      </c>
      <c r="G137" s="9"/>
      <c r="H137" s="51" t="e">
        <f t="shared" si="97"/>
        <v>#DIV/0!</v>
      </c>
      <c r="I137" s="10"/>
      <c r="J137" s="27" t="e">
        <f t="shared" si="139"/>
        <v>#DIV/0!</v>
      </c>
      <c r="K137" s="38">
        <f t="shared" si="140"/>
        <v>0</v>
      </c>
      <c r="L137" s="25" t="e">
        <f t="shared" si="132"/>
        <v>#DIV/0!</v>
      </c>
      <c r="M137" s="38">
        <f t="shared" si="141"/>
        <v>0</v>
      </c>
      <c r="N137" s="25" t="e">
        <f t="shared" si="133"/>
        <v>#DIV/0!</v>
      </c>
    </row>
    <row r="138" spans="1:14" ht="18.75" customHeight="1" thickBot="1" x14ac:dyDescent="0.4">
      <c r="A138" s="151" t="s">
        <v>31</v>
      </c>
      <c r="B138" s="152"/>
      <c r="C138" s="153"/>
      <c r="D138" s="11">
        <f>D105+D108+D111+D114+D117+D120+D123+D130</f>
        <v>0</v>
      </c>
      <c r="E138" s="84">
        <f>E105+E108+E111+E114+E117+E120+E123+E130</f>
        <v>0</v>
      </c>
      <c r="F138" s="85" t="e">
        <f t="shared" si="96"/>
        <v>#DIV/0!</v>
      </c>
      <c r="G138" s="97">
        <f>G105+G108+G111+G114+G117+G120+G123+G130</f>
        <v>0</v>
      </c>
      <c r="H138" s="98" t="e">
        <f t="shared" si="97"/>
        <v>#DIV/0!</v>
      </c>
      <c r="I138" s="86">
        <f>I105+I108+I111+I114+I117+I120+I123+I130</f>
        <v>0</v>
      </c>
      <c r="J138" s="87" t="e">
        <f>I138/$K138</f>
        <v>#DIV/0!</v>
      </c>
      <c r="K138" s="88">
        <f>K105+K108+K111+K114+K117+K120+K123+K130</f>
        <v>0</v>
      </c>
      <c r="L138" s="89" t="e">
        <f>K138/$D138</f>
        <v>#DIV/0!</v>
      </c>
      <c r="M138" s="88">
        <f>M105+M108+M111+M114+M117+M120+M123+M130</f>
        <v>0</v>
      </c>
      <c r="N138" s="89" t="e">
        <f>M138/$K138</f>
        <v>#DIV/0!</v>
      </c>
    </row>
    <row r="139" spans="1:14" ht="18.75" customHeight="1" thickBot="1" x14ac:dyDescent="0.4">
      <c r="A139" s="154" t="s">
        <v>7</v>
      </c>
      <c r="B139" s="155"/>
      <c r="C139" s="156"/>
      <c r="D139" s="28">
        <f t="shared" ref="D139:N139" si="142">D138-D103</f>
        <v>0</v>
      </c>
      <c r="E139" s="70">
        <f t="shared" si="142"/>
        <v>0</v>
      </c>
      <c r="F139" s="71" t="e">
        <f t="shared" si="142"/>
        <v>#DIV/0!</v>
      </c>
      <c r="G139" s="93">
        <f t="shared" ref="G139:H139" si="143">G138-G103</f>
        <v>0</v>
      </c>
      <c r="H139" s="94" t="e">
        <f t="shared" si="143"/>
        <v>#DIV/0!</v>
      </c>
      <c r="I139" s="29">
        <f t="shared" si="142"/>
        <v>0</v>
      </c>
      <c r="J139" s="30" t="e">
        <f t="shared" si="142"/>
        <v>#DIV/0!</v>
      </c>
      <c r="K139" s="40">
        <f t="shared" si="142"/>
        <v>0</v>
      </c>
      <c r="L139" s="31" t="e">
        <f t="shared" si="142"/>
        <v>#DIV/0!</v>
      </c>
      <c r="M139" s="40">
        <f t="shared" si="142"/>
        <v>0</v>
      </c>
      <c r="N139" s="31" t="e">
        <f t="shared" si="142"/>
        <v>#DIV/0!</v>
      </c>
    </row>
    <row r="141" spans="1:14" ht="18.75" customHeight="1" x14ac:dyDescent="0.35">
      <c r="D141" s="4"/>
      <c r="E141" s="4"/>
      <c r="F141" s="33"/>
      <c r="G141" s="4"/>
      <c r="H141" s="33"/>
    </row>
    <row r="142" spans="1:14" ht="18.75" customHeight="1" x14ac:dyDescent="0.35">
      <c r="D142" s="4"/>
      <c r="E142" s="4"/>
      <c r="F142" s="33"/>
      <c r="G142" s="4"/>
      <c r="H142" s="33"/>
    </row>
    <row r="143" spans="1:14" ht="18.75" customHeight="1" x14ac:dyDescent="0.35">
      <c r="D143" s="4"/>
      <c r="E143" s="4"/>
      <c r="F143" s="33"/>
      <c r="G143" s="4"/>
      <c r="H143" s="33"/>
    </row>
    <row r="144" spans="1:14" ht="18.75" customHeight="1" x14ac:dyDescent="0.35">
      <c r="D144" s="4"/>
      <c r="E144" s="4"/>
      <c r="F144" s="33"/>
      <c r="G144" s="4"/>
      <c r="H144" s="33"/>
    </row>
    <row r="145" spans="4:8" ht="18.75" customHeight="1" x14ac:dyDescent="0.35">
      <c r="D145" s="4"/>
      <c r="E145" s="4"/>
      <c r="F145" s="33"/>
      <c r="G145" s="4"/>
      <c r="H145" s="33"/>
    </row>
    <row r="146" spans="4:8" ht="18.75" customHeight="1" x14ac:dyDescent="0.35">
      <c r="D146" s="4"/>
      <c r="E146" s="4"/>
      <c r="F146" s="33"/>
      <c r="G146" s="4"/>
      <c r="H146" s="33"/>
    </row>
  </sheetData>
  <dataConsolidate>
    <dataRefs count="1">
      <dataRef ref="D9:D14" sheet="All HOPWA Funds Template"/>
    </dataRefs>
  </dataConsolidate>
  <mergeCells count="132">
    <mergeCell ref="A117:C117"/>
    <mergeCell ref="B118:C118"/>
    <mergeCell ref="B109:C109"/>
    <mergeCell ref="B110:C110"/>
    <mergeCell ref="A111:C111"/>
    <mergeCell ref="B112:C112"/>
    <mergeCell ref="B113:C113"/>
    <mergeCell ref="A138:C138"/>
    <mergeCell ref="A139:C139"/>
    <mergeCell ref="B124:C124"/>
    <mergeCell ref="B127:C127"/>
    <mergeCell ref="A130:C130"/>
    <mergeCell ref="B119:C119"/>
    <mergeCell ref="A120:C120"/>
    <mergeCell ref="B121:C121"/>
    <mergeCell ref="B122:C122"/>
    <mergeCell ref="A123:C123"/>
    <mergeCell ref="B129:C129"/>
    <mergeCell ref="B131:C131"/>
    <mergeCell ref="B132:C132"/>
    <mergeCell ref="B133:C133"/>
    <mergeCell ref="B134:C134"/>
    <mergeCell ref="B135:C135"/>
    <mergeCell ref="B136:C136"/>
    <mergeCell ref="A104:C104"/>
    <mergeCell ref="A105:C105"/>
    <mergeCell ref="B106:C106"/>
    <mergeCell ref="B107:C107"/>
    <mergeCell ref="A93:C93"/>
    <mergeCell ref="B51:C51"/>
    <mergeCell ref="B52:C52"/>
    <mergeCell ref="A95:C95"/>
    <mergeCell ref="B71:C71"/>
    <mergeCell ref="B72:C72"/>
    <mergeCell ref="B73:C73"/>
    <mergeCell ref="B74:C74"/>
    <mergeCell ref="B70:C70"/>
    <mergeCell ref="B76:C76"/>
    <mergeCell ref="B78:C78"/>
    <mergeCell ref="B69:C69"/>
    <mergeCell ref="B100:C100"/>
    <mergeCell ref="B101:C101"/>
    <mergeCell ref="B31:C31"/>
    <mergeCell ref="A13:C13"/>
    <mergeCell ref="B14:C14"/>
    <mergeCell ref="B15:C15"/>
    <mergeCell ref="B16:C16"/>
    <mergeCell ref="B17:C17"/>
    <mergeCell ref="B18:C18"/>
    <mergeCell ref="B19:C19"/>
    <mergeCell ref="B20:C20"/>
    <mergeCell ref="A29:C29"/>
    <mergeCell ref="A21:C21"/>
    <mergeCell ref="B22:C22"/>
    <mergeCell ref="B23:C23"/>
    <mergeCell ref="B24:C24"/>
    <mergeCell ref="B25:C25"/>
    <mergeCell ref="B26:C26"/>
    <mergeCell ref="B27:C27"/>
    <mergeCell ref="B28:C28"/>
    <mergeCell ref="B32:C32"/>
    <mergeCell ref="A1:F1"/>
    <mergeCell ref="B54:C54"/>
    <mergeCell ref="B56:C56"/>
    <mergeCell ref="B57:C57"/>
    <mergeCell ref="B58:C58"/>
    <mergeCell ref="B59:C59"/>
    <mergeCell ref="B60:C60"/>
    <mergeCell ref="A11:C11"/>
    <mergeCell ref="A53:C53"/>
    <mergeCell ref="B55:C55"/>
    <mergeCell ref="A2:F2"/>
    <mergeCell ref="A3:F3"/>
    <mergeCell ref="B33:C33"/>
    <mergeCell ref="B34:C34"/>
    <mergeCell ref="B35:C35"/>
    <mergeCell ref="B36:C36"/>
    <mergeCell ref="A45:C45"/>
    <mergeCell ref="B46:C46"/>
    <mergeCell ref="B47:C47"/>
    <mergeCell ref="B48:C48"/>
    <mergeCell ref="B49:C49"/>
    <mergeCell ref="B50:C50"/>
    <mergeCell ref="B30:C30"/>
    <mergeCell ref="B137:C137"/>
    <mergeCell ref="A12:C12"/>
    <mergeCell ref="A63:C63"/>
    <mergeCell ref="A61:C61"/>
    <mergeCell ref="A64:C64"/>
    <mergeCell ref="A65:C65"/>
    <mergeCell ref="A66:C66"/>
    <mergeCell ref="A67:C67"/>
    <mergeCell ref="B87:C87"/>
    <mergeCell ref="B88:C88"/>
    <mergeCell ref="A85:C85"/>
    <mergeCell ref="B79:C79"/>
    <mergeCell ref="B80:C80"/>
    <mergeCell ref="B81:C81"/>
    <mergeCell ref="B82:C82"/>
    <mergeCell ref="B83:C83"/>
    <mergeCell ref="B84:C84"/>
    <mergeCell ref="B86:C86"/>
    <mergeCell ref="A77:C77"/>
    <mergeCell ref="A62:C62"/>
    <mergeCell ref="A75:C75"/>
    <mergeCell ref="B68:C68"/>
    <mergeCell ref="B125:C125"/>
    <mergeCell ref="B126:C126"/>
    <mergeCell ref="B128:C128"/>
    <mergeCell ref="A37:C37"/>
    <mergeCell ref="B38:C38"/>
    <mergeCell ref="B39:C39"/>
    <mergeCell ref="B40:C40"/>
    <mergeCell ref="B41:C41"/>
    <mergeCell ref="B42:C42"/>
    <mergeCell ref="B43:C43"/>
    <mergeCell ref="B44:C44"/>
    <mergeCell ref="A108:C108"/>
    <mergeCell ref="A103:C103"/>
    <mergeCell ref="A114:C114"/>
    <mergeCell ref="B115:C115"/>
    <mergeCell ref="B116:C116"/>
    <mergeCell ref="B89:C89"/>
    <mergeCell ref="B90:C90"/>
    <mergeCell ref="B91:C91"/>
    <mergeCell ref="B92:C92"/>
    <mergeCell ref="B96:C96"/>
    <mergeCell ref="B97:C97"/>
    <mergeCell ref="B98:C98"/>
    <mergeCell ref="B99:C99"/>
    <mergeCell ref="B102:C102"/>
    <mergeCell ref="B94:C94"/>
  </mergeCells>
  <conditionalFormatting sqref="F7">
    <cfRule type="cellIs" dxfId="4" priority="119" operator="greaterThan">
      <formula>7%</formula>
    </cfRule>
  </conditionalFormatting>
  <conditionalFormatting sqref="F6 H6 L12:L103 L105:L138">
    <cfRule type="cellIs" dxfId="3" priority="115" operator="notEqual">
      <formula>100%</formula>
    </cfRule>
  </conditionalFormatting>
  <conditionalFormatting sqref="D139:N139">
    <cfRule type="cellIs" dxfId="2" priority="5" operator="notEqual">
      <formula>0</formula>
    </cfRule>
  </conditionalFormatting>
  <conditionalFormatting sqref="N12:N103 N105:N138">
    <cfRule type="cellIs" dxfId="1" priority="87" operator="greaterThan">
      <formula>100%</formula>
    </cfRule>
  </conditionalFormatting>
  <conditionalFormatting sqref="H7">
    <cfRule type="cellIs" dxfId="0" priority="116" operator="greaterThan">
      <formula>10%</formula>
    </cfRule>
  </conditionalFormatting>
  <dataValidations count="1">
    <dataValidation operator="lessThanOrEqual" allowBlank="1" showInputMessage="1" showErrorMessage="1" sqref="J62:L66 E11 K11 G11:I11 E104:L104 E130:L137 E5:H5 F11:F66 E67:L102 G13:G60 K13:K60 E13:E60 L11:L61 J11:J61 I13:I60 H12:H66 K105:K129" xr:uid="{00000000-0002-0000-0200-000000000000}"/>
  </dataValidations>
  <pageMargins left="0.25" right="0.25" top="0.75" bottom="0.75" header="0.3" footer="0.3"/>
  <pageSetup paperSize="5" scale="3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vt:lpstr>
      <vt:lpstr>All HOPWA Funds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Khan, Sumaiya N.</dc:creator>
  <cp:lastModifiedBy>Khan, Sumaiya N.</cp:lastModifiedBy>
  <cp:lastPrinted>2020-01-07T23:15:41Z</cp:lastPrinted>
  <dcterms:created xsi:type="dcterms:W3CDTF">2019-07-05T14:48:18Z</dcterms:created>
  <dcterms:modified xsi:type="dcterms:W3CDTF">2023-02-24T20:18:44Z</dcterms:modified>
</cp:coreProperties>
</file>